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rpansaonline-my.sharepoint.com/personal/claire_dellora_arpansa_gov_au/Documents/Desktop/Docs to add to website/"/>
    </mc:Choice>
  </mc:AlternateContent>
  <xr:revisionPtr revIDLastSave="0" documentId="8_{D4573FD6-6B9E-42CA-A069-963A162D709A}" xr6:coauthVersionLast="47" xr6:coauthVersionMax="47" xr10:uidLastSave="{00000000-0000-0000-0000-000000000000}"/>
  <workbookProtection lockStructure="1"/>
  <bookViews>
    <workbookView xWindow="-120" yWindow="-120" windowWidth="29040" windowHeight="17520" tabRatio="871" xr2:uid="{124EDD79-E3EC-41B9-93E2-58C675959294}"/>
  </bookViews>
  <sheets>
    <sheet name="Instructions" sheetId="6" r:id="rId1"/>
    <sheet name="Facility_Details" sheetId="1" r:id="rId2"/>
    <sheet name="Optional_Additional_Fields" sheetId="9" r:id="rId3"/>
    <sheet name="Head_Data_Entry" sheetId="10" r:id="rId4"/>
    <sheet name="Head_Summary" sheetId="5" r:id="rId5"/>
    <sheet name="Chest_Data_Entry" sheetId="11" r:id="rId6"/>
    <sheet name="Chest_Summary" sheetId="3" r:id="rId7"/>
    <sheet name="Abdomen_Pelvis_Data_Entry" sheetId="12" r:id="rId8"/>
    <sheet name="Abdomen_Pelvis_Summary" sheetId="4" r:id="rId9"/>
    <sheet name="Age_Calculator" sheetId="7" r:id="rId10"/>
    <sheet name="Lists" sheetId="8" state="hidden" r:id="rId11"/>
  </sheets>
  <definedNames>
    <definedName name="_xlcn.WorksheetConnection_Additional_FieldsD2D61" hidden="1">Optional_Additional_Fields!$E$10:$E$16</definedName>
    <definedName name="_xlcn.WorksheetConnection_DRAFTARPANSAPaediatricDRLSurveyWorkbookTemplateExpanded.xlsxTable101" hidden="1">Table10[]</definedName>
    <definedName name="_xlnm.Print_Area" localSheetId="7">Abdomen_Pelvis_Data_Entry!$A$1:$J$53</definedName>
    <definedName name="_xlnm.Print_Area" localSheetId="8">Abdomen_Pelvis_Summary!$A$1:$N$56</definedName>
    <definedName name="_xlnm.Print_Area" localSheetId="5">Chest_Data_Entry!$A$1:$J$53</definedName>
    <definedName name="_xlnm.Print_Area" localSheetId="3">Head_Data_Entry!$A$1:$J$53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Additional_Fields!$D$2:$D$6"/>
          <x15:modelTable id="Table10" name="Table10" connection="WorksheetConnection_DRAFT - ARPANSA Paediatric DRL Survey Workbook Template Expanded.xlsx!Table1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 i="5"/>
  <c r="D6" i="5"/>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 i="1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4" i="12"/>
  <c r="C5" i="5"/>
  <c r="C6" i="5"/>
  <c r="C7" i="5"/>
  <c r="C8" i="5"/>
  <c r="C9" i="5"/>
  <c r="C10" i="5"/>
  <c r="C11" i="5"/>
  <c r="C12" i="5"/>
  <c r="C13" i="5"/>
  <c r="C14" i="5"/>
  <c r="C15" i="5"/>
  <c r="C16" i="5"/>
  <c r="C17" i="5"/>
  <c r="H2" i="12" a="1"/>
  <c r="H2" i="12" s="1"/>
  <c r="H2" i="11" a="1"/>
  <c r="H2" i="11" s="1"/>
  <c r="H3" i="12" a="1"/>
  <c r="H3" i="12" s="1"/>
  <c r="H3" i="11" a="1"/>
  <c r="H3" i="11" s="1"/>
  <c r="H3" i="10" a="1"/>
  <c r="H3" i="10" s="1"/>
  <c r="H2" i="10" a="1"/>
  <c r="H2" i="10" s="1"/>
  <c r="E5" i="5"/>
  <c r="E17" i="5"/>
  <c r="E41" i="5"/>
  <c r="E45" i="5"/>
  <c r="E52" i="5"/>
  <c r="E11" i="5"/>
  <c r="E13" i="5"/>
  <c r="E14" i="5"/>
  <c r="E19" i="5"/>
  <c r="E20" i="5"/>
  <c r="E25" i="5"/>
  <c r="E26" i="5"/>
  <c r="E35" i="5"/>
  <c r="E37" i="5"/>
  <c r="E38" i="5"/>
  <c r="E50" i="5"/>
  <c r="E51" i="5"/>
  <c r="E21" i="5"/>
  <c r="F17" i="5" l="1"/>
  <c r="F19" i="5"/>
  <c r="F11" i="5"/>
  <c r="F13" i="5"/>
  <c r="F14" i="5"/>
  <c r="G5" i="12"/>
  <c r="E44" i="5"/>
  <c r="E46" i="5"/>
  <c r="E48" i="5"/>
  <c r="E36" i="5"/>
  <c r="E43" i="5"/>
  <c r="E34" i="5"/>
  <c r="E22" i="5"/>
  <c r="E10" i="5"/>
  <c r="F10" i="5" s="1"/>
  <c r="E53" i="5"/>
  <c r="E29" i="5"/>
  <c r="E28" i="5"/>
  <c r="E12" i="5"/>
  <c r="E9" i="5"/>
  <c r="F9" i="5" s="1"/>
  <c r="E32" i="5"/>
  <c r="E8" i="5"/>
  <c r="F8" i="5" s="1"/>
  <c r="E33" i="5"/>
  <c r="E24" i="5"/>
  <c r="E49" i="5"/>
  <c r="E31" i="5"/>
  <c r="E7" i="5"/>
  <c r="F7" i="5" s="1"/>
  <c r="E23" i="5"/>
  <c r="E47" i="5"/>
  <c r="E40" i="5"/>
  <c r="E54" i="5"/>
  <c r="E42" i="5"/>
  <c r="E30" i="5"/>
  <c r="E18" i="5"/>
  <c r="F18" i="5" s="1"/>
  <c r="E6" i="5"/>
  <c r="E27" i="5"/>
  <c r="E16" i="5"/>
  <c r="F16" i="5" s="1"/>
  <c r="E39" i="5"/>
  <c r="E15" i="5"/>
  <c r="F15" i="5" s="1"/>
  <c r="D5" i="4"/>
  <c r="D6" i="4"/>
  <c r="D7" i="4"/>
  <c r="D8" i="4"/>
  <c r="D9" i="4"/>
  <c r="D10" i="4"/>
  <c r="D11" i="4"/>
  <c r="D12" i="4"/>
  <c r="D13" i="4"/>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E7" i="3"/>
  <c r="D7" i="3"/>
  <c r="C7" i="3"/>
  <c r="E6" i="3"/>
  <c r="D6" i="3"/>
  <c r="C6" i="3"/>
  <c r="D5" i="3"/>
  <c r="E5" i="3"/>
  <c r="C5" i="3"/>
  <c r="C8" i="4"/>
  <c r="D14" i="4"/>
  <c r="D15" i="4"/>
  <c r="E15" i="4"/>
  <c r="D16" i="4"/>
  <c r="E16" i="4"/>
  <c r="D17" i="4"/>
  <c r="E17" i="4"/>
  <c r="D18" i="4"/>
  <c r="E18" i="4"/>
  <c r="D19" i="4"/>
  <c r="D20" i="4"/>
  <c r="D21" i="4"/>
  <c r="D22" i="4"/>
  <c r="D23" i="4"/>
  <c r="D24" i="4"/>
  <c r="D25" i="4"/>
  <c r="D26" i="4"/>
  <c r="D27" i="4"/>
  <c r="D28" i="4"/>
  <c r="D29" i="4"/>
  <c r="D30" i="4"/>
  <c r="D31" i="4"/>
  <c r="D32" i="4"/>
  <c r="D33" i="4"/>
  <c r="D34" i="4"/>
  <c r="D35" i="4"/>
  <c r="D36" i="4"/>
  <c r="D37" i="4"/>
  <c r="D38" i="4"/>
  <c r="D39" i="4"/>
  <c r="D40" i="4"/>
  <c r="D41" i="4"/>
  <c r="D42" i="4"/>
  <c r="E42" i="4"/>
  <c r="D43" i="4"/>
  <c r="E43" i="4"/>
  <c r="D44" i="4"/>
  <c r="E44" i="4"/>
  <c r="D45" i="4"/>
  <c r="E45" i="4"/>
  <c r="D46" i="4"/>
  <c r="E46" i="4"/>
  <c r="D47" i="4"/>
  <c r="E47" i="4"/>
  <c r="D48" i="4"/>
  <c r="D49" i="4"/>
  <c r="D50" i="4"/>
  <c r="D51" i="4"/>
  <c r="D52" i="4"/>
  <c r="D53" i="4"/>
  <c r="D54" i="4"/>
  <c r="E7" i="4"/>
  <c r="C7" i="4"/>
  <c r="C6" i="4"/>
  <c r="E5" i="4"/>
  <c r="C5" i="4"/>
  <c r="G4" i="11"/>
  <c r="L19" i="3" l="1" a="1"/>
  <c r="L19" i="3" s="1"/>
  <c r="E6" i="4"/>
  <c r="L40" i="3" a="1"/>
  <c r="L40" i="3" s="1"/>
  <c r="L48" i="3" a="1"/>
  <c r="L48" i="3" s="1"/>
  <c r="L42" i="3" a="1"/>
  <c r="L42" i="3" s="1"/>
  <c r="M50" i="3" a="1"/>
  <c r="M50" i="3" s="1"/>
  <c r="L46" i="3" a="1"/>
  <c r="L46" i="3" s="1"/>
  <c r="M48" i="3" a="1"/>
  <c r="M48" i="3" s="1"/>
  <c r="M44" i="3" a="1"/>
  <c r="M44" i="3" s="1"/>
  <c r="M46" i="3" a="1"/>
  <c r="M46" i="3" s="1"/>
  <c r="M42" i="3" a="1"/>
  <c r="M42" i="3" s="1"/>
  <c r="M40" i="3" a="1"/>
  <c r="M40" i="3" s="1"/>
  <c r="L50" i="3" a="1"/>
  <c r="L50" i="3" s="1"/>
  <c r="L44" i="3" a="1"/>
  <c r="L44" i="3" s="1"/>
  <c r="M19" i="3" a="1"/>
  <c r="M19" i="3" s="1"/>
  <c r="L17" i="3" a="1"/>
  <c r="L17" i="3" s="1"/>
  <c r="M17" i="3" a="1"/>
  <c r="M17" i="3" s="1"/>
  <c r="L15" i="3" a="1"/>
  <c r="L15" i="3" s="1"/>
  <c r="M15" i="3" a="1"/>
  <c r="M15" i="3" s="1"/>
  <c r="M13" i="3" a="1"/>
  <c r="M13" i="3" s="1"/>
  <c r="M11" i="3" a="1"/>
  <c r="M11" i="3" s="1"/>
  <c r="M9" i="3" a="1"/>
  <c r="M9" i="3" s="1"/>
  <c r="L9" i="3" a="1"/>
  <c r="L9" i="3" s="1"/>
  <c r="L13" i="3" a="1"/>
  <c r="L13" i="3" s="1"/>
  <c r="L11" i="3" a="1"/>
  <c r="L11" i="3" s="1"/>
  <c r="M50" i="5" a="1"/>
  <c r="M50" i="5" s="1"/>
  <c r="F12" i="5"/>
  <c r="M48" i="5" a="1"/>
  <c r="M48" i="5" s="1"/>
  <c r="L40" i="5" a="1"/>
  <c r="L40" i="5" s="1"/>
  <c r="M46" i="5" a="1"/>
  <c r="M46" i="5" s="1"/>
  <c r="L48" i="5" a="1"/>
  <c r="L48" i="5" s="1"/>
  <c r="M44" i="5" a="1"/>
  <c r="M44" i="5" s="1"/>
  <c r="L46" i="5" a="1"/>
  <c r="L46" i="5" s="1"/>
  <c r="M42" i="5" a="1"/>
  <c r="M42" i="5" s="1"/>
  <c r="M40" i="5" a="1"/>
  <c r="M40" i="5" s="1"/>
  <c r="L42" i="5" a="1"/>
  <c r="L42" i="5" s="1"/>
  <c r="L50" i="5" a="1"/>
  <c r="L50" i="5" s="1"/>
  <c r="L44" i="5" a="1"/>
  <c r="L44" i="5" s="1"/>
  <c r="J52" i="3" l="1"/>
  <c r="J21" i="3"/>
  <c r="E8" i="4"/>
  <c r="C9" i="4"/>
  <c r="C6" i="7"/>
  <c r="F5" i="4"/>
  <c r="F6" i="3"/>
  <c r="F8" i="3"/>
  <c r="F10" i="3"/>
  <c r="F11" i="3"/>
  <c r="F12" i="3"/>
  <c r="F13" i="3"/>
  <c r="F14" i="3"/>
  <c r="F15" i="3"/>
  <c r="F16" i="3"/>
  <c r="F17" i="3"/>
  <c r="F18" i="3"/>
  <c r="F19" i="3"/>
  <c r="F20" i="3"/>
  <c r="F21" i="3"/>
  <c r="F22" i="3"/>
  <c r="F23" i="3"/>
  <c r="F24" i="3"/>
  <c r="F26" i="3"/>
  <c r="F27" i="3"/>
  <c r="F28" i="3"/>
  <c r="F29" i="3"/>
  <c r="F30" i="3"/>
  <c r="F31" i="3"/>
  <c r="F32" i="3"/>
  <c r="F33" i="3"/>
  <c r="F34" i="3"/>
  <c r="F35" i="3"/>
  <c r="F36" i="3"/>
  <c r="F37" i="3"/>
  <c r="F38" i="3"/>
  <c r="F39" i="3"/>
  <c r="F40" i="3"/>
  <c r="F41" i="3"/>
  <c r="F42" i="3"/>
  <c r="F43" i="3"/>
  <c r="F44" i="3"/>
  <c r="F45" i="3"/>
  <c r="F46" i="3"/>
  <c r="F47" i="3"/>
  <c r="F48" i="3"/>
  <c r="F50" i="3"/>
  <c r="F51" i="3"/>
  <c r="F52" i="3"/>
  <c r="F53" i="3"/>
  <c r="F54" i="3"/>
  <c r="E9" i="4" l="1"/>
  <c r="C10" i="4"/>
  <c r="F9" i="3"/>
  <c r="F5" i="3"/>
  <c r="F6" i="4"/>
  <c r="F5" i="5"/>
  <c r="F7" i="3"/>
  <c r="F49" i="3"/>
  <c r="F25" i="3"/>
  <c r="E10" i="4" l="1"/>
  <c r="C11" i="4"/>
  <c r="F7" i="4"/>
  <c r="E11" i="4" l="1"/>
  <c r="C12" i="4"/>
  <c r="F8" i="4"/>
  <c r="E12" i="4" l="1"/>
  <c r="C13" i="4"/>
  <c r="F9" i="4"/>
  <c r="F10" i="4"/>
  <c r="E13" i="4" l="1"/>
  <c r="C14" i="4"/>
  <c r="F11" i="4"/>
  <c r="F12" i="4"/>
  <c r="C15" i="4" l="1"/>
  <c r="E14" i="4"/>
  <c r="F14" i="4" s="1"/>
  <c r="F13" i="4"/>
  <c r="C16" i="4" l="1"/>
  <c r="F15" i="4"/>
  <c r="F16" i="4"/>
  <c r="C17" i="4" l="1"/>
  <c r="F17" i="4"/>
  <c r="C18" i="4" l="1"/>
  <c r="F18" i="4"/>
  <c r="C19" i="4" l="1"/>
  <c r="E19" i="4" l="1"/>
  <c r="F19" i="4" s="1"/>
  <c r="C20" i="4"/>
  <c r="E20" i="4" l="1"/>
  <c r="F20" i="4" s="1"/>
  <c r="C21" i="4"/>
  <c r="C22" i="4" l="1"/>
  <c r="E21" i="4"/>
  <c r="F21" i="4" s="1"/>
  <c r="E22" i="4" l="1"/>
  <c r="F22" i="4" s="1"/>
  <c r="C23" i="4"/>
  <c r="E23" i="4" l="1"/>
  <c r="F23" i="4" s="1"/>
  <c r="C24" i="4"/>
  <c r="E24" i="4" l="1"/>
  <c r="F24" i="4" s="1"/>
  <c r="C25" i="4"/>
  <c r="E25" i="4" l="1"/>
  <c r="F25" i="4" s="1"/>
  <c r="C26" i="4"/>
  <c r="E26" i="4" l="1"/>
  <c r="F26" i="4" s="1"/>
  <c r="C27" i="4"/>
  <c r="C28" i="4" l="1"/>
  <c r="E27" i="4"/>
  <c r="F27" i="4" s="1"/>
  <c r="E28" i="4" l="1"/>
  <c r="F28" i="4" s="1"/>
  <c r="C29" i="4"/>
  <c r="E29" i="4" l="1"/>
  <c r="F29" i="4" s="1"/>
  <c r="C30" i="4"/>
  <c r="E30" i="4" l="1"/>
  <c r="F30" i="4" s="1"/>
  <c r="C31" i="4"/>
  <c r="E31" i="4" l="1"/>
  <c r="F31" i="4" s="1"/>
  <c r="C32" i="4"/>
  <c r="E32" i="4" l="1"/>
  <c r="F32" i="4" s="1"/>
  <c r="C33" i="4"/>
  <c r="C34" i="4" l="1"/>
  <c r="E33" i="4"/>
  <c r="F33" i="4" s="1"/>
  <c r="E34" i="4" l="1"/>
  <c r="F34" i="4" s="1"/>
  <c r="C35" i="4"/>
  <c r="E35" i="4" l="1"/>
  <c r="F35" i="4" s="1"/>
  <c r="C36" i="4"/>
  <c r="E36" i="4" l="1"/>
  <c r="F36" i="4" s="1"/>
  <c r="C37" i="4"/>
  <c r="E37" i="4" l="1"/>
  <c r="F37" i="4" s="1"/>
  <c r="C38" i="4"/>
  <c r="F42" i="4"/>
  <c r="E38" i="4" l="1"/>
  <c r="F38" i="4" s="1"/>
  <c r="C39" i="4"/>
  <c r="F43" i="4"/>
  <c r="F44" i="4"/>
  <c r="C40" i="4" l="1"/>
  <c r="E39" i="4"/>
  <c r="F39" i="4" s="1"/>
  <c r="F45" i="4"/>
  <c r="E40" i="4" l="1"/>
  <c r="F40" i="4" s="1"/>
  <c r="C41" i="4"/>
  <c r="F46" i="4"/>
  <c r="E41" i="4" l="1"/>
  <c r="F41" i="4" s="1"/>
  <c r="C42" i="4"/>
  <c r="F47" i="4"/>
  <c r="C43" i="4" l="1"/>
  <c r="C44" i="4" l="1"/>
  <c r="C45" i="4" l="1"/>
  <c r="C46" i="4" l="1"/>
  <c r="C47" i="4" l="1"/>
  <c r="C48" i="4" l="1"/>
  <c r="C49" i="4" l="1"/>
  <c r="E48" i="4"/>
  <c r="F48" i="4" s="1"/>
  <c r="F54" i="5"/>
  <c r="F53" i="5"/>
  <c r="F52" i="5"/>
  <c r="F51" i="5"/>
  <c r="F50" i="5"/>
  <c r="F48" i="5"/>
  <c r="F47" i="5"/>
  <c r="F45" i="5"/>
  <c r="F46" i="5"/>
  <c r="F44" i="5"/>
  <c r="F43" i="5"/>
  <c r="F42" i="5"/>
  <c r="F41" i="5"/>
  <c r="F39" i="5"/>
  <c r="F38" i="5"/>
  <c r="F37" i="5"/>
  <c r="F36" i="5"/>
  <c r="F35" i="5"/>
  <c r="F34" i="5"/>
  <c r="F33" i="5"/>
  <c r="F32" i="5"/>
  <c r="F31" i="5"/>
  <c r="F30" i="5"/>
  <c r="F29" i="5"/>
  <c r="F28" i="5"/>
  <c r="F27" i="5"/>
  <c r="F26" i="5"/>
  <c r="F25" i="5"/>
  <c r="F24" i="5"/>
  <c r="F22" i="5"/>
  <c r="F21" i="5"/>
  <c r="F23" i="5"/>
  <c r="F40" i="5"/>
  <c r="F49" i="5"/>
  <c r="F20" i="5" l="1"/>
  <c r="M19" i="5" a="1"/>
  <c r="M19" i="5" s="1"/>
  <c r="M9" i="5" a="1"/>
  <c r="M9" i="5" s="1"/>
  <c r="L19" i="5" a="1"/>
  <c r="L19" i="5" s="1"/>
  <c r="L9" i="5" a="1"/>
  <c r="L9" i="5" s="1"/>
  <c r="E49" i="4"/>
  <c r="F49" i="4" s="1"/>
  <c r="C50" i="4"/>
  <c r="M15" i="5" a="1"/>
  <c r="M15" i="5" s="1"/>
  <c r="M13" i="5" a="1"/>
  <c r="M13" i="5" s="1"/>
  <c r="M11" i="5" a="1"/>
  <c r="M11" i="5" s="1"/>
  <c r="L15" i="5" a="1"/>
  <c r="L15" i="5" s="1"/>
  <c r="M17" i="5" a="1"/>
  <c r="M17" i="5" s="1"/>
  <c r="L17" i="5" a="1"/>
  <c r="L17" i="5" s="1"/>
  <c r="L11" i="5" a="1"/>
  <c r="L11" i="5" s="1"/>
  <c r="L13" i="5" a="1"/>
  <c r="L13" i="5" s="1"/>
  <c r="F6" i="5"/>
  <c r="J52" i="5" l="1"/>
  <c r="J21" i="5"/>
  <c r="E50" i="4"/>
  <c r="F50" i="4" s="1"/>
  <c r="C51" i="4"/>
  <c r="E51" i="4" l="1"/>
  <c r="F51" i="4" s="1"/>
  <c r="C52" i="4"/>
  <c r="E52" i="4" l="1"/>
  <c r="F52" i="4" s="1"/>
  <c r="C53" i="4"/>
  <c r="E53" i="4" l="1"/>
  <c r="F53" i="4" s="1"/>
  <c r="C54" i="4"/>
  <c r="L19" i="4" s="1" a="1"/>
  <c r="L19" i="4" s="1"/>
  <c r="L9" i="4" l="1" a="1"/>
  <c r="L9" i="4" s="1"/>
  <c r="L17" i="4" a="1"/>
  <c r="L17" i="4" s="1"/>
  <c r="L11" i="4" a="1"/>
  <c r="L11" i="4" s="1"/>
  <c r="M9" i="4" a="1"/>
  <c r="M9" i="4" s="1"/>
  <c r="M19" i="4" a="1"/>
  <c r="M19" i="4" s="1"/>
  <c r="M11" i="4" a="1"/>
  <c r="M11" i="4" s="1"/>
  <c r="M13" i="4" a="1"/>
  <c r="M13" i="4" s="1"/>
  <c r="M15" i="4" a="1"/>
  <c r="M15" i="4" s="1"/>
  <c r="L15" i="4" a="1"/>
  <c r="L15" i="4" s="1"/>
  <c r="L13" i="4" a="1"/>
  <c r="L13" i="4" s="1"/>
  <c r="M17" i="4" a="1"/>
  <c r="M17" i="4" s="1"/>
  <c r="E54" i="4"/>
  <c r="L40" i="4" s="1" a="1"/>
  <c r="L40" i="4" s="1"/>
  <c r="J21" i="4" l="1"/>
  <c r="J52" i="4"/>
  <c r="L46" i="4" a="1"/>
  <c r="L46" i="4" s="1"/>
  <c r="L42" i="4" a="1"/>
  <c r="L42" i="4" s="1"/>
  <c r="M48" i="4" a="1"/>
  <c r="M48" i="4" s="1"/>
  <c r="L48" i="4" a="1"/>
  <c r="L48" i="4" s="1"/>
  <c r="L50" i="4" a="1"/>
  <c r="L50" i="4" s="1"/>
  <c r="M42" i="4" a="1"/>
  <c r="M42" i="4" s="1"/>
  <c r="M50" i="4" a="1"/>
  <c r="M50" i="4" s="1"/>
  <c r="M44" i="4" a="1"/>
  <c r="M44" i="4" s="1"/>
  <c r="M46" i="4" a="1"/>
  <c r="M46" i="4" s="1"/>
  <c r="L44" i="4" a="1"/>
  <c r="L44" i="4" s="1"/>
  <c r="F54" i="4"/>
  <c r="M40" i="4" a="1"/>
  <c r="M40"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0CAC614-1411-4CBE-92C6-C7B3A895431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3E335DA-1B2A-484D-B1A9-3C7A12FB81BA}" name="WorksheetConnection_Additional_Fields!$D$2:$D$6" type="102" refreshedVersion="8" minRefreshableVersion="5">
    <extLst>
      <ext xmlns:x15="http://schemas.microsoft.com/office/spreadsheetml/2010/11/main" uri="{DE250136-89BD-433C-8126-D09CA5730AF9}">
        <x15:connection id="Range" autoDelete="1">
          <x15:rangePr sourceName="_xlcn.WorksheetConnection_Additional_FieldsD2D61"/>
        </x15:connection>
      </ext>
    </extLst>
  </connection>
  <connection id="3" xr16:uid="{ADF56A49-305C-4782-8C2D-67FAD733CC71}" name="WorksheetConnection_DRAFT - ARPANSA Paediatric DRL Survey Workbook Template Expanded.xlsx!Table10" type="102" refreshedVersion="8" minRefreshableVersion="5">
    <extLst>
      <ext xmlns:x15="http://schemas.microsoft.com/office/spreadsheetml/2010/11/main" uri="{DE250136-89BD-433C-8126-D09CA5730AF9}">
        <x15:connection id="Table10">
          <x15:rangePr sourceName="_xlcn.WorksheetConnection_DRAFTARPANSAPaediatricDRLSurveyWorkbookTemplateExpanded.xlsxTable10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futureMetadata name="XLDAPR" count="1">
    <bk>
      <extLst>
        <ext uri="{bdbb8cdc-fa1e-496e-a857-3c3f30c029c3}">
          <xda:dynamicArrayProperties fDynamic="1" fCollapsed="0"/>
        </ext>
      </extLst>
    </bk>
  </futureMetadata>
  <cellMetadata count="1">
    <bk>
      <rc t="2" v="0"/>
    </bk>
  </cell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<sst xmlns="http://schemas.openxmlformats.org/spreadsheetml/2006/main" count="415" uniqueCount="273">
  <si>
    <t>Patient No.</t>
  </si>
  <si>
    <t>Scan Length
(cm)</t>
  </si>
  <si>
    <t>DLP
(mGy.cm)</t>
  </si>
  <si>
    <t>Age
(months)</t>
  </si>
  <si>
    <t>0 - 3 months</t>
  </si>
  <si>
    <t>3 - 12 months</t>
  </si>
  <si>
    <t>12 - 60 months</t>
  </si>
  <si>
    <t>60 - 120 months</t>
  </si>
  <si>
    <t>120 - 180 months</t>
  </si>
  <si>
    <t>Age Bands</t>
  </si>
  <si>
    <t>Weight
(kg)</t>
  </si>
  <si>
    <t>0 - &lt; 5 kg</t>
  </si>
  <si>
    <t>5 - &lt; 15 kg</t>
  </si>
  <si>
    <t>15 - &lt; 30 kg</t>
  </si>
  <si>
    <t>30 - &lt; 50 kg</t>
  </si>
  <si>
    <t>50 - &lt; 80 kg</t>
  </si>
  <si>
    <t>Weight Bands</t>
  </si>
  <si>
    <t>No. of Patients Equal or Below DRL in Age Band / Total Patients in Age Band</t>
  </si>
  <si>
    <t>No. of Patients Equal or Below DRL in Weight Band / Total Patients in Weight Band</t>
  </si>
  <si>
    <t>All Weight Bands</t>
  </si>
  <si>
    <t>All Age Bands</t>
  </si>
  <si>
    <t>NA</t>
  </si>
  <si>
    <t>Practice Name</t>
  </si>
  <si>
    <t>Scanner Make</t>
  </si>
  <si>
    <t>Scanner Model</t>
  </si>
  <si>
    <t>Practice LSPN</t>
  </si>
  <si>
    <t>Practice Type</t>
  </si>
  <si>
    <t>Practice Address</t>
  </si>
  <si>
    <t>Practice Town/Suburb</t>
  </si>
  <si>
    <t>Practice Postcode</t>
  </si>
  <si>
    <t>Practice State/Territory</t>
  </si>
  <si>
    <t>Additional Scanner Identifier (e.g. CT Room 1)</t>
  </si>
  <si>
    <t>ARPANSA Paediatric DRL Survey Workbook</t>
  </si>
  <si>
    <t>Patient D.O.B. (dd/mm/yyyy)</t>
  </si>
  <si>
    <t>Patient Scan Date (dd/mm/yyyy)</t>
  </si>
  <si>
    <t>Patient Age at Scan Date (months)</t>
  </si>
  <si>
    <t>Patient Age at Scan Date Calculator</t>
  </si>
  <si>
    <t>Chest DRL Comparison Graphs</t>
  </si>
  <si>
    <t>Chest DRL Comparison Tables</t>
  </si>
  <si>
    <t>Head DRL Comparison Graphs</t>
  </si>
  <si>
    <t>Head DRL Comparison Tables</t>
  </si>
  <si>
    <t>Head Patient Data Entry</t>
  </si>
  <si>
    <t>Head DLP DRL Comparison Table</t>
  </si>
  <si>
    <t>Chest DLP DRL Comparison Table</t>
  </si>
  <si>
    <t>Abdomen-Pelvis DLP DRL Comparison Table</t>
  </si>
  <si>
    <r>
      <t>Abdomen-Pelvis CTDI</t>
    </r>
    <r>
      <rPr>
        <vertAlign val="subscript"/>
        <sz val="18"/>
        <color theme="1"/>
        <rFont val="Century"/>
        <family val="1"/>
      </rPr>
      <t>vol</t>
    </r>
    <r>
      <rPr>
        <sz val="18"/>
        <color theme="1"/>
        <rFont val="Century"/>
        <family val="1"/>
      </rPr>
      <t xml:space="preserve"> DRL Comparison Table</t>
    </r>
  </si>
  <si>
    <r>
      <t>Chest CTDI</t>
    </r>
    <r>
      <rPr>
        <vertAlign val="subscript"/>
        <sz val="18"/>
        <color theme="1"/>
        <rFont val="Century"/>
        <family val="1"/>
      </rPr>
      <t>vol</t>
    </r>
    <r>
      <rPr>
        <sz val="18"/>
        <color theme="1"/>
        <rFont val="Century"/>
        <family val="1"/>
      </rPr>
      <t xml:space="preserve"> DRL Comparison Table</t>
    </r>
  </si>
  <si>
    <r>
      <t>Head CTDI</t>
    </r>
    <r>
      <rPr>
        <vertAlign val="subscript"/>
        <sz val="18"/>
        <color theme="1"/>
        <rFont val="Century"/>
        <family val="1"/>
      </rPr>
      <t>vol</t>
    </r>
    <r>
      <rPr>
        <sz val="18"/>
        <color theme="1"/>
        <rFont val="Century"/>
        <family val="1"/>
      </rPr>
      <t xml:space="preserve"> DRL Comparison Table</t>
    </r>
  </si>
  <si>
    <r>
      <t xml:space="preserve">DRL Comparison Graph
</t>
    </r>
    <r>
      <rPr>
        <sz val="12"/>
        <color theme="1"/>
        <rFont val="Aptos Narrow"/>
        <family val="2"/>
      </rPr>
      <t xml:space="preserve">The DRL Comparison Graphs aim to give a visual representation of where the patient data entered sits relative to the age-based or weight-based paediatric CT DRLs published by ARPANSA in 2025 for the appropriate examination type
Each worksheet uses two graphs to display the data:
</t>
    </r>
    <r>
      <rPr>
        <b/>
        <sz val="12"/>
        <color theme="1"/>
        <rFont val="Aptos Narrow"/>
        <family val="2"/>
      </rPr>
      <t>CTDI</t>
    </r>
    <r>
      <rPr>
        <b/>
        <vertAlign val="subscript"/>
        <sz val="12"/>
        <color theme="1"/>
        <rFont val="Aptos Narrow"/>
        <family val="2"/>
      </rPr>
      <t>vol</t>
    </r>
    <r>
      <rPr>
        <b/>
        <sz val="12"/>
        <color theme="1"/>
        <rFont val="Aptos Narrow"/>
        <family val="2"/>
      </rPr>
      <t xml:space="preserve"> Graph</t>
    </r>
    <r>
      <rPr>
        <sz val="12"/>
        <color theme="1"/>
        <rFont val="Aptos Narrow"/>
        <family val="2"/>
      </rPr>
      <t>: This graph shows the CTDI</t>
    </r>
    <r>
      <rPr>
        <vertAlign val="subscript"/>
        <sz val="12"/>
        <color theme="1"/>
        <rFont val="Aptos Narrow"/>
        <family val="2"/>
      </rPr>
      <t>vol</t>
    </r>
    <r>
      <rPr>
        <sz val="12"/>
        <color theme="1"/>
        <rFont val="Aptos Narrow"/>
        <family val="2"/>
      </rPr>
      <t xml:space="preserve"> for each patient. The navy blue lines represent the DRLs for different examination types, while the orange dots indicate the dose delivered at your facility for each patient.
</t>
    </r>
    <r>
      <rPr>
        <b/>
        <sz val="12"/>
        <color theme="1"/>
        <rFont val="Aptos Narrow"/>
        <family val="2"/>
      </rPr>
      <t>DLP Graph</t>
    </r>
    <r>
      <rPr>
        <sz val="12"/>
        <color theme="1"/>
        <rFont val="Aptos Narrow"/>
        <family val="2"/>
      </rPr>
      <t>: This graph displays the DLP for each patient. Similar to the CTDIvol graph, the navy blue lines represent the DRLs, and the orange dots show the dose delivered at your facility.
These graphs help in assessing whether the doses utilised at your facility are comparable to the Australian DRLs.</t>
    </r>
  </si>
  <si>
    <t>VIC</t>
  </si>
  <si>
    <t>Siemens</t>
  </si>
  <si>
    <t>States/Territories List</t>
  </si>
  <si>
    <t>QLD</t>
  </si>
  <si>
    <t>NSW</t>
  </si>
  <si>
    <t>TAS</t>
  </si>
  <si>
    <t>SA</t>
  </si>
  <si>
    <t>WA</t>
  </si>
  <si>
    <t>ACT</t>
  </si>
  <si>
    <t>NT</t>
  </si>
  <si>
    <t>Philips</t>
  </si>
  <si>
    <t>Scanner Make List</t>
  </si>
  <si>
    <t>Siemens Scanner Model List</t>
  </si>
  <si>
    <t>SOMATOM Definition AS+</t>
  </si>
  <si>
    <t>SOMATOM Sensation 64</t>
  </si>
  <si>
    <t xml:space="preserve">SOMATOM Definition AS </t>
  </si>
  <si>
    <t>SOMATOM Sensation 16</t>
  </si>
  <si>
    <t>SOMATOM Definition Flash</t>
  </si>
  <si>
    <t>SOMATOM Definition Edge</t>
  </si>
  <si>
    <t>SOMATOM Force</t>
  </si>
  <si>
    <t>SOMATOM Scope 16</t>
  </si>
  <si>
    <t>SOMATOM go.Up</t>
  </si>
  <si>
    <t>SOMATOM Sensation 40</t>
  </si>
  <si>
    <t>SOMATOM Drive</t>
  </si>
  <si>
    <t>SOMATOM Edge Plus</t>
  </si>
  <si>
    <t>SOMATOM go.All</t>
  </si>
  <si>
    <t>SOMATOM go.Top</t>
  </si>
  <si>
    <t>SOMATOM X.cite</t>
  </si>
  <si>
    <t>SOMATOM X.ceed</t>
  </si>
  <si>
    <t>SOMATOM Pro.Pulse</t>
  </si>
  <si>
    <t>BrightSpeed Elite</t>
  </si>
  <si>
    <t>Discovery CT750 HD</t>
  </si>
  <si>
    <t>BrightSpeed Elite Select 16</t>
  </si>
  <si>
    <t>Optima CT660</t>
  </si>
  <si>
    <t>Optima CT520</t>
  </si>
  <si>
    <t>Revolution CT</t>
  </si>
  <si>
    <t>Revolution EVO</t>
  </si>
  <si>
    <t>Revolution GSI</t>
  </si>
  <si>
    <t>Revolution Frontier</t>
  </si>
  <si>
    <t>Discovery MI (PET/CT)</t>
  </si>
  <si>
    <t>Discovery IQ (PET/CT)</t>
  </si>
  <si>
    <t>Revolution Apex</t>
  </si>
  <si>
    <t>Revolution Maxima</t>
  </si>
  <si>
    <t>Revolution Ascend</t>
  </si>
  <si>
    <t>Omni Legend (PET/CT)</t>
  </si>
  <si>
    <t>Aquilion Prime SP</t>
  </si>
  <si>
    <t>Aquilion Serve SP</t>
  </si>
  <si>
    <t>Aquilion Serve</t>
  </si>
  <si>
    <t>Philips Scanner Model List</t>
  </si>
  <si>
    <t>NAEOTOM Alpha Peak</t>
  </si>
  <si>
    <t>NAEOTOM Alpha Pro</t>
  </si>
  <si>
    <t>NAEOTOM Alpha Prime</t>
  </si>
  <si>
    <t>Canon/Toshiba</t>
  </si>
  <si>
    <t>GE/GE Healthcare</t>
  </si>
  <si>
    <t>GE/GE Healthcare Scanner Model List</t>
  </si>
  <si>
    <t>Canon/Toshiba Scanner Model List</t>
  </si>
  <si>
    <t>Aquilion ONE 320</t>
  </si>
  <si>
    <t>Aquilion CX 128</t>
  </si>
  <si>
    <t>Aquilion 128</t>
  </si>
  <si>
    <t>Aquilion 64</t>
  </si>
  <si>
    <t>Aquilion 32</t>
  </si>
  <si>
    <t>Aquilion 16</t>
  </si>
  <si>
    <t>Aquilion Lightening 40</t>
  </si>
  <si>
    <t>Aquilion Lightening 80</t>
  </si>
  <si>
    <t>Aquilion Precision</t>
  </si>
  <si>
    <t>Aquilion Prime</t>
  </si>
  <si>
    <t>Aquilion ONE GENESIS Edition</t>
  </si>
  <si>
    <t>Aquilion ONE INSIGHT Edition</t>
  </si>
  <si>
    <t>Aquilion ONE PRISM Edition</t>
  </si>
  <si>
    <t>Aquillion ONE ViSION Edition</t>
  </si>
  <si>
    <t>Aquilion ONE 160</t>
  </si>
  <si>
    <t>Aquilion CXL 64</t>
  </si>
  <si>
    <t>Aquilion CXL 128</t>
  </si>
  <si>
    <t>Aquilion CX 64</t>
  </si>
  <si>
    <t>Optima CT540</t>
  </si>
  <si>
    <t>Optima CT580W</t>
  </si>
  <si>
    <t>Discovery NM/CT 670</t>
  </si>
  <si>
    <t>Discovery PET/CT 710</t>
  </si>
  <si>
    <t>LightSpeed VCT 32 Slice</t>
  </si>
  <si>
    <t>LightSpeed VCT 64 Slice</t>
  </si>
  <si>
    <t>BrightSpeed Edge Select</t>
  </si>
  <si>
    <t>BrightSpeed Edge</t>
  </si>
  <si>
    <t>Biograph 16 (PET/CT)</t>
  </si>
  <si>
    <t>Biograph Horizon (PET/CT)</t>
  </si>
  <si>
    <t>Biograph mCT (PET/CT)</t>
  </si>
  <si>
    <t>Biograph mCT.S 64 (PET/CT)</t>
  </si>
  <si>
    <t>Biograph mCT.X 128 (PET/CT)</t>
  </si>
  <si>
    <t>Biograph TruePoint 40 (PET/CT)</t>
  </si>
  <si>
    <t>Biograph TruePoint 64 (PET/CT)</t>
  </si>
  <si>
    <t>Biograph Vision 600 (PET/CT)</t>
  </si>
  <si>
    <t>Biograph mCT Flow (PET/CT)</t>
  </si>
  <si>
    <t>Biograph Vision 450 (PET/CT)</t>
  </si>
  <si>
    <t>Biograph Trinion (PET/CT)</t>
  </si>
  <si>
    <t>Symbia Intevo (SPECT/CT)</t>
  </si>
  <si>
    <t>Symbia Intevo Bold (SPECT/CT)</t>
  </si>
  <si>
    <t>Symbia Pro.spectra (SPECT/CT)</t>
  </si>
  <si>
    <t>SOMATOM Scope 32</t>
  </si>
  <si>
    <t>SOMATOM Perspective 16</t>
  </si>
  <si>
    <t>SOMATOM Perspective 32</t>
  </si>
  <si>
    <t>SOMATOM Perspective 64</t>
  </si>
  <si>
    <t>SOMATOM Perspective 128</t>
  </si>
  <si>
    <t>SOMATOM go.Now</t>
  </si>
  <si>
    <t>SOMATOM Definition Flash Dual Source (DS)</t>
  </si>
  <si>
    <t>Brilliance 16</t>
  </si>
  <si>
    <t>Brilliance Big Bore</t>
  </si>
  <si>
    <t>Brilliance 64</t>
  </si>
  <si>
    <t>Brilliance iCT</t>
  </si>
  <si>
    <t>Ingenuity CT</t>
  </si>
  <si>
    <t>Ingenuity Flex</t>
  </si>
  <si>
    <t>IQon Elite Spectral CT</t>
  </si>
  <si>
    <t>IQon Spectral CT</t>
  </si>
  <si>
    <t>Incisive CT</t>
  </si>
  <si>
    <t>MX16</t>
  </si>
  <si>
    <t>MX16EVO2</t>
  </si>
  <si>
    <t>Access CT</t>
  </si>
  <si>
    <t>Spectral CT 7500</t>
  </si>
  <si>
    <t>CT 6000 iCT</t>
  </si>
  <si>
    <t>CT 3500</t>
  </si>
  <si>
    <t>CT 5300</t>
  </si>
  <si>
    <t>CT 5000 Ingenuity</t>
  </si>
  <si>
    <t>Practice Type List</t>
  </si>
  <si>
    <t>Private Clinic</t>
  </si>
  <si>
    <t>Public Clinic</t>
  </si>
  <si>
    <t>Private Clinic in a Public Hospital</t>
  </si>
  <si>
    <t>Private Clinic in a Private Hospital</t>
  </si>
  <si>
    <t>Public Clinic in a Public Hospital</t>
  </si>
  <si>
    <t>Abdomen-Pelvis DRL Comparison Graphs</t>
  </si>
  <si>
    <t>Abdomen-Pelvis DRL Comparison Tables</t>
  </si>
  <si>
    <t>% of Patients Equal or Below DRL in Weight Band</t>
  </si>
  <si>
    <t>Chest Patient Data Entry</t>
  </si>
  <si>
    <t>Abdomen-Pelvis Patient Data Entry</t>
  </si>
  <si>
    <t>Facility Details Entry</t>
  </si>
  <si>
    <r>
      <rPr>
        <sz val="16"/>
        <color theme="1"/>
        <rFont val="Century"/>
        <family val="1"/>
      </rPr>
      <t xml:space="preserve">
DRL Comparison Tables</t>
    </r>
    <r>
      <rPr>
        <sz val="11"/>
        <color theme="1"/>
        <rFont val="Aptos Narrow"/>
        <family val="2"/>
        <scheme val="minor"/>
      </rPr>
      <t xml:space="preserve">
</t>
    </r>
    <r>
      <rPr>
        <sz val="11"/>
        <color theme="1"/>
        <rFont val="Aptos Narrow"/>
        <family val="1"/>
        <scheme val="minor"/>
      </rPr>
      <t xml:space="preserve">The DRL Comparison Tables aim to give a quantitative representation of where the patient data sits relative to the age-based or weight-based paediatric CT DRLs published by ARPANSA in 2025 for the appropriate examination type.
Each worksheet uses two tables to display the data:
</t>
    </r>
    <r>
      <rPr>
        <b/>
        <sz val="11"/>
        <color theme="1"/>
        <rFont val="Aptos Narrow"/>
        <family val="2"/>
        <scheme val="minor"/>
      </rPr>
      <t>CTDI</t>
    </r>
    <r>
      <rPr>
        <b/>
        <vertAlign val="subscript"/>
        <sz val="11"/>
        <color theme="1"/>
        <rFont val="Aptos Narrow"/>
        <family val="2"/>
        <scheme val="minor"/>
      </rPr>
      <t xml:space="preserve">vol </t>
    </r>
    <r>
      <rPr>
        <b/>
        <sz val="11"/>
        <color theme="1"/>
        <rFont val="Aptos Narrow"/>
        <family val="2"/>
        <scheme val="minor"/>
      </rPr>
      <t>Table</t>
    </r>
    <r>
      <rPr>
        <sz val="11"/>
        <color theme="1"/>
        <rFont val="Aptos Narrow"/>
        <family val="1"/>
        <scheme val="minor"/>
      </rPr>
      <t xml:space="preserve">: This table shows the </t>
    </r>
    <r>
      <rPr>
        <b/>
        <sz val="11"/>
        <color theme="1"/>
        <rFont val="Aptos Narrow"/>
        <family val="2"/>
        <scheme val="minor"/>
      </rPr>
      <t>Australian Paediatric CT CTDI</t>
    </r>
    <r>
      <rPr>
        <b/>
        <vertAlign val="subscript"/>
        <sz val="11"/>
        <color theme="1"/>
        <rFont val="Aptos Narrow"/>
        <family val="2"/>
        <scheme val="minor"/>
      </rPr>
      <t>vol</t>
    </r>
    <r>
      <rPr>
        <b/>
        <sz val="11"/>
        <color theme="1"/>
        <rFont val="Aptos Narrow"/>
        <family val="2"/>
        <scheme val="minor"/>
      </rPr>
      <t xml:space="preserve"> DRLs</t>
    </r>
    <r>
      <rPr>
        <sz val="11"/>
        <color theme="1"/>
        <rFont val="Aptos Narrow"/>
        <family val="1"/>
        <scheme val="minor"/>
      </rPr>
      <t xml:space="preserve"> for each age or weight-band for the relevent examination type, followed by the </t>
    </r>
    <r>
      <rPr>
        <b/>
        <sz val="11"/>
        <color theme="1"/>
        <rFont val="Aptos Narrow"/>
        <family val="2"/>
        <scheme val="minor"/>
      </rPr>
      <t>fraction of patients equal to or below the DRL over the total patients within the band</t>
    </r>
    <r>
      <rPr>
        <sz val="11"/>
        <color theme="1"/>
        <rFont val="Aptos Narrow"/>
        <family val="1"/>
        <scheme val="minor"/>
      </rPr>
      <t xml:space="preserve"> also written as a </t>
    </r>
    <r>
      <rPr>
        <b/>
        <sz val="11"/>
        <color theme="1"/>
        <rFont val="Aptos Narrow"/>
        <family val="2"/>
        <scheme val="minor"/>
      </rPr>
      <t>percentage</t>
    </r>
    <r>
      <rPr>
        <sz val="11"/>
        <color theme="1"/>
        <rFont val="Aptos Narrow"/>
        <family val="1"/>
        <scheme val="minor"/>
      </rPr>
      <t xml:space="preserve"> in the next column. 
</t>
    </r>
    <r>
      <rPr>
        <b/>
        <sz val="11"/>
        <color theme="1"/>
        <rFont val="Aptos Narrow"/>
        <family val="2"/>
        <scheme val="minor"/>
      </rPr>
      <t>DLP Table</t>
    </r>
    <r>
      <rPr>
        <sz val="11"/>
        <color theme="1"/>
        <rFont val="Aptos Narrow"/>
        <family val="1"/>
        <scheme val="minor"/>
      </rPr>
      <t xml:space="preserve">:  This table shows the </t>
    </r>
    <r>
      <rPr>
        <b/>
        <sz val="11"/>
        <color theme="1"/>
        <rFont val="Aptos Narrow"/>
        <family val="2"/>
        <scheme val="minor"/>
      </rPr>
      <t>Australian Paediatric CT DLP DRLs</t>
    </r>
    <r>
      <rPr>
        <sz val="11"/>
        <color theme="1"/>
        <rFont val="Aptos Narrow"/>
        <family val="1"/>
        <scheme val="minor"/>
      </rPr>
      <t xml:space="preserve"> for each age or weight-band for the relevent examination type, followed by the </t>
    </r>
    <r>
      <rPr>
        <b/>
        <sz val="11"/>
        <color theme="1"/>
        <rFont val="Aptos Narrow"/>
        <family val="2"/>
        <scheme val="minor"/>
      </rPr>
      <t>fraction of patients equal to or below the DRL over the total patients within the band</t>
    </r>
    <r>
      <rPr>
        <sz val="11"/>
        <color theme="1"/>
        <rFont val="Aptos Narrow"/>
        <family val="1"/>
        <scheme val="minor"/>
      </rPr>
      <t xml:space="preserve"> also written as a </t>
    </r>
    <r>
      <rPr>
        <b/>
        <sz val="11"/>
        <color theme="1"/>
        <rFont val="Aptos Narrow"/>
        <family val="2"/>
        <scheme val="minor"/>
      </rPr>
      <t>percentage</t>
    </r>
    <r>
      <rPr>
        <sz val="11"/>
        <color theme="1"/>
        <rFont val="Aptos Narrow"/>
        <family val="1"/>
        <scheme val="minor"/>
      </rPr>
      <t xml:space="preserve"> in the next column. 
</t>
    </r>
  </si>
  <si>
    <t>Comments:</t>
  </si>
  <si>
    <t>Additional Fields</t>
  </si>
  <si>
    <t>Tube Voltage</t>
  </si>
  <si>
    <t>Quality ref. mAs</t>
  </si>
  <si>
    <t>Effective mAs</t>
  </si>
  <si>
    <r>
      <t>CTDI</t>
    </r>
    <r>
      <rPr>
        <b/>
        <vertAlign val="subscript"/>
        <sz val="11"/>
        <color theme="7" tint="-0.249977111117893"/>
        <rFont val="Aptos Narrow"/>
        <family val="2"/>
        <scheme val="minor"/>
      </rPr>
      <t xml:space="preserve">vol
</t>
    </r>
    <r>
      <rPr>
        <b/>
        <sz val="11"/>
        <color theme="7" tint="-0.249977111117893"/>
        <rFont val="Aptos Narrow"/>
        <family val="2"/>
        <scheme val="minor"/>
      </rPr>
      <t>(mGy)</t>
    </r>
  </si>
  <si>
    <t>Written as: 10/500</t>
  </si>
  <si>
    <t>Age</t>
  </si>
  <si>
    <t>(months)</t>
  </si>
  <si>
    <t>Weight</t>
  </si>
  <si>
    <t>(kg)</t>
  </si>
  <si>
    <t>(mGy)</t>
  </si>
  <si>
    <t>(mGy.cm)</t>
  </si>
  <si>
    <t>DLP</t>
  </si>
  <si>
    <t>(cm)</t>
  </si>
  <si>
    <t>Scan Length</t>
  </si>
  <si>
    <t>Additional Field Units</t>
  </si>
  <si>
    <t>kV</t>
  </si>
  <si>
    <t>mAs</t>
  </si>
  <si>
    <t>mA/mA</t>
  </si>
  <si>
    <t>min mA/max mA</t>
  </si>
  <si>
    <t>IQ Level</t>
  </si>
  <si>
    <t>DoseRight Index</t>
  </si>
  <si>
    <t>DRI</t>
  </si>
  <si>
    <t>DoseRight (mAs/slice)</t>
  </si>
  <si>
    <t>mAs/slice</t>
  </si>
  <si>
    <r>
      <rPr>
        <vertAlign val="superscript"/>
        <sz val="11"/>
        <color theme="1"/>
        <rFont val="Aptos Narrow"/>
        <family val="2"/>
        <scheme val="minor"/>
      </rPr>
      <t>SURE</t>
    </r>
    <r>
      <rPr>
        <sz val="11"/>
        <color theme="1"/>
        <rFont val="Aptos Narrow"/>
        <family val="2"/>
        <scheme val="minor"/>
      </rPr>
      <t>IQ Setting</t>
    </r>
  </si>
  <si>
    <t>e.g Body Std Axial (5 mm Target Slice)</t>
  </si>
  <si>
    <r>
      <rPr>
        <vertAlign val="superscript"/>
        <sz val="11"/>
        <color theme="1"/>
        <rFont val="Aptos Narrow"/>
        <family val="2"/>
        <scheme val="minor"/>
      </rPr>
      <t>SURE</t>
    </r>
    <r>
      <rPr>
        <sz val="11"/>
        <color theme="1"/>
        <rFont val="Aptos Narrow"/>
        <family val="2"/>
        <scheme val="minor"/>
      </rPr>
      <t>Exposure</t>
    </r>
  </si>
  <si>
    <t>ON/OFF</t>
  </si>
  <si>
    <t>SD</t>
  </si>
  <si>
    <t>Noise Index (Smart mA)</t>
  </si>
  <si>
    <t>Constant mA</t>
  </si>
  <si>
    <t>mA</t>
  </si>
  <si>
    <t>Only for constant mA acquisitions</t>
  </si>
  <si>
    <t>First Recon Slice Width</t>
  </si>
  <si>
    <t>mm</t>
  </si>
  <si>
    <t>no units</t>
  </si>
  <si>
    <t>Modulation Type</t>
  </si>
  <si>
    <t>ZDOM or 3D Modulation</t>
  </si>
  <si>
    <t>Pitch</t>
  </si>
  <si>
    <t>Rotation Time</t>
  </si>
  <si>
    <t>s</t>
  </si>
  <si>
    <t>Comment</t>
  </si>
  <si>
    <t>Patient Size Data</t>
  </si>
  <si>
    <t>Height</t>
  </si>
  <si>
    <t>cm</t>
  </si>
  <si>
    <t>BMI</t>
  </si>
  <si>
    <t>kg/m²</t>
  </si>
  <si>
    <t>Water Equivalent Diameter</t>
  </si>
  <si>
    <t>M</t>
  </si>
  <si>
    <t>F</t>
  </si>
  <si>
    <t>Sex</t>
  </si>
  <si>
    <t>(F/M)</t>
  </si>
  <si>
    <r>
      <rPr>
        <sz val="20"/>
        <color theme="1"/>
        <rFont val="Century"/>
        <family val="1"/>
      </rPr>
      <t>Instructions</t>
    </r>
    <r>
      <rPr>
        <sz val="11"/>
        <color theme="1"/>
        <rFont val="Aptos Narrow"/>
        <family val="2"/>
        <scheme val="minor"/>
      </rPr>
      <t xml:space="preserve">
</t>
    </r>
    <r>
      <rPr>
        <sz val="12"/>
        <color theme="1"/>
        <rFont val="Aptos Narrow"/>
        <family val="2"/>
        <scheme val="minor"/>
      </rPr>
      <t xml:space="preserve">Please fill out the following four sheets to the best of your ability. </t>
    </r>
    <r>
      <rPr>
        <sz val="11"/>
        <color theme="1"/>
        <rFont val="Aptos Narrow"/>
        <family val="1"/>
        <scheme val="minor"/>
      </rPr>
      <t xml:space="preserve">
</t>
    </r>
    <r>
      <rPr>
        <sz val="16"/>
        <color theme="1"/>
        <rFont val="Century"/>
        <family val="1"/>
      </rPr>
      <t>Facility Details</t>
    </r>
    <r>
      <rPr>
        <sz val="14"/>
        <color theme="1"/>
        <rFont val="Century"/>
        <family val="1"/>
      </rPr>
      <t xml:space="preserve">
</t>
    </r>
    <r>
      <rPr>
        <sz val="12"/>
        <color theme="1"/>
        <rFont val="Aptos Narrow"/>
        <family val="2"/>
      </rPr>
      <t xml:space="preserve">Facility details are required to link the surveys for each examination type (Head, Chest and Abdomen-Pelvis) to your facility and specific scanner. If you have </t>
    </r>
    <r>
      <rPr>
        <b/>
        <sz val="12"/>
        <color theme="1"/>
        <rFont val="Aptos Narrow"/>
        <family val="2"/>
      </rPr>
      <t>mulitple scanners</t>
    </r>
    <r>
      <rPr>
        <sz val="12"/>
        <color theme="1"/>
        <rFont val="Aptos Narrow"/>
        <family val="2"/>
      </rPr>
      <t xml:space="preserve"> at your facility you should fill out </t>
    </r>
    <r>
      <rPr>
        <b/>
        <sz val="12"/>
        <color theme="1"/>
        <rFont val="Aptos Narrow"/>
        <family val="2"/>
      </rPr>
      <t>multiple survey workbooks</t>
    </r>
    <r>
      <rPr>
        <sz val="12"/>
        <color theme="1"/>
        <rFont val="Aptos Narrow"/>
        <family val="2"/>
      </rPr>
      <t>, one for each scanner.</t>
    </r>
    <r>
      <rPr>
        <sz val="11"/>
        <color theme="1"/>
        <rFont val="Aptos Narrow"/>
        <family val="1"/>
        <scheme val="minor"/>
      </rPr>
      <t xml:space="preserve">
</t>
    </r>
    <r>
      <rPr>
        <sz val="12"/>
        <color theme="1"/>
        <rFont val="Aptos Narrow"/>
        <family val="2"/>
        <scheme val="minor"/>
      </rPr>
      <t xml:space="preserve">The following fields are required to be filled out: </t>
    </r>
    <r>
      <rPr>
        <sz val="11"/>
        <color theme="1"/>
        <rFont val="Aptos Narrow"/>
        <family val="1"/>
        <scheme val="minor"/>
      </rPr>
      <t xml:space="preserve">
- Practice Name, 
- Practice LSPN, 
- Practice Type, 
- Practice Address, 
- Practice Town/Suburb,  
- Practice State/Territory,
- Practice Postcode,
- Scanner Make, 
- Scanner Model, and 
- Additional Scanner Identifier.</t>
    </r>
  </si>
  <si>
    <t>Include? (Yes/No)</t>
  </si>
  <si>
    <t>Yes</t>
  </si>
  <si>
    <t>No</t>
  </si>
  <si>
    <t>Reconstruction Method</t>
  </si>
  <si>
    <t>Reconstruction Algorithm Kernel</t>
  </si>
  <si>
    <t>Reconstruction Slice Width</t>
  </si>
  <si>
    <t>can include filter e.g. 120 or Sn120</t>
  </si>
  <si>
    <t>Detector Configuration</t>
  </si>
  <si>
    <t>e.g. 64 x 0.625</t>
  </si>
  <si>
    <r>
      <t>CTDI</t>
    </r>
    <r>
      <rPr>
        <b/>
        <vertAlign val="subscript"/>
        <sz val="11"/>
        <color theme="7" tint="-0.249977111117893"/>
        <rFont val="Aptos Narrow"/>
        <family val="2"/>
        <scheme val="minor"/>
      </rPr>
      <t>vol</t>
    </r>
  </si>
  <si>
    <t>no. of pixels x mm</t>
  </si>
  <si>
    <t>Contrast Used</t>
  </si>
  <si>
    <t>Yes/No</t>
  </si>
  <si>
    <t>Helical or Axial</t>
  </si>
  <si>
    <t>Helical / Axial</t>
  </si>
  <si>
    <t>SSDE</t>
  </si>
  <si>
    <t>mSv</t>
  </si>
  <si>
    <t>mGy</t>
  </si>
  <si>
    <t>Effective Dose</t>
  </si>
  <si>
    <t>Thank you for participating in the ARPANSA Paediatric CT DRL Survey. This survey is part of the National Diagnostic Reference Levels Service (NDRLS), which aims to establish benchmarks for radiation doses used in common medical diagnostic examinations. 
The survey will serve as a valuable collection of data for reviewing and updating the Australian Paediatric CT Diagnostic Reference Levels (DRLs) published in 2025. By participating in this survey, you contribute to the continuous improvement of paediatric CT practices across Australia.
The data collected will help ensure that the radiation doses used in paediatric CT examinations are kept within safe and effective limits. This survey can also be used as evidence for Diagnostic Imaging Accreditation Scheme (DIAS) accreditation, demonstrating your commitment to maintaining high standards in diagnostic imaging and patient safety.</t>
  </si>
  <si>
    <r>
      <rPr>
        <i/>
        <sz val="12"/>
        <color theme="1"/>
        <rFont val="Aptos Narrow"/>
        <family val="2"/>
        <scheme val="minor"/>
      </rPr>
      <t>Rounding:</t>
    </r>
    <r>
      <rPr>
        <sz val="11"/>
        <color theme="1"/>
        <rFont val="Aptos Narrow"/>
        <family val="2"/>
        <scheme val="minor"/>
      </rPr>
      <t xml:space="preserve">
</t>
    </r>
    <r>
      <rPr>
        <b/>
        <sz val="12"/>
        <color theme="1"/>
        <rFont val="Aptos Narrow"/>
        <family val="2"/>
        <scheme val="minor"/>
      </rPr>
      <t>Age (months)</t>
    </r>
    <r>
      <rPr>
        <sz val="12"/>
        <color theme="1"/>
        <rFont val="Aptos Narrow"/>
        <family val="2"/>
        <scheme val="minor"/>
      </rPr>
      <t>: to the</t>
    </r>
    <r>
      <rPr>
        <b/>
        <sz val="12"/>
        <color theme="1"/>
        <rFont val="Aptos Narrow"/>
        <family val="2"/>
        <scheme val="minor"/>
      </rPr>
      <t xml:space="preserve"> nearest 0.1 months</t>
    </r>
    <r>
      <rPr>
        <sz val="12"/>
        <color theme="1"/>
        <rFont val="Aptos Narrow"/>
        <family val="2"/>
        <scheme val="minor"/>
      </rPr>
      <t xml:space="preserve"> for all patients, or to the</t>
    </r>
    <r>
      <rPr>
        <b/>
        <sz val="12"/>
        <color theme="1"/>
        <rFont val="Aptos Narrow"/>
        <family val="2"/>
        <scheme val="minor"/>
      </rPr>
      <t xml:space="preserve"> nearest month</t>
    </r>
    <r>
      <rPr>
        <sz val="12"/>
        <color theme="1"/>
        <rFont val="Aptos Narrow"/>
        <family val="2"/>
        <scheme val="minor"/>
      </rPr>
      <t xml:space="preserve"> for patients </t>
    </r>
    <r>
      <rPr>
        <b/>
        <sz val="12"/>
        <color theme="1"/>
        <rFont val="Aptos Narrow"/>
        <family val="2"/>
        <scheme val="minor"/>
      </rPr>
      <t>&gt;= 12 months old</t>
    </r>
    <r>
      <rPr>
        <sz val="12"/>
        <color theme="1"/>
        <rFont val="Aptos Narrow"/>
        <family val="2"/>
        <scheme val="minor"/>
      </rPr>
      <t xml:space="preserve">. Please use the age calculator sheet.
</t>
    </r>
    <r>
      <rPr>
        <b/>
        <sz val="12"/>
        <color theme="1"/>
        <rFont val="Aptos Narrow"/>
        <family val="2"/>
        <scheme val="minor"/>
      </rPr>
      <t>Weight (kg)</t>
    </r>
    <r>
      <rPr>
        <sz val="12"/>
        <color theme="1"/>
        <rFont val="Aptos Narrow"/>
        <family val="2"/>
        <scheme val="minor"/>
      </rPr>
      <t xml:space="preserve">: where possible, to the </t>
    </r>
    <r>
      <rPr>
        <b/>
        <sz val="12"/>
        <color theme="1"/>
        <rFont val="Aptos Narrow"/>
        <family val="2"/>
        <scheme val="minor"/>
      </rPr>
      <t>nearest 0.1 kg</t>
    </r>
    <r>
      <rPr>
        <sz val="12"/>
        <color theme="1"/>
        <rFont val="Aptos Narrow"/>
        <family val="2"/>
        <scheme val="minor"/>
      </rPr>
      <t xml:space="preserve"> for all patients, or to the </t>
    </r>
    <r>
      <rPr>
        <b/>
        <sz val="12"/>
        <color theme="1"/>
        <rFont val="Aptos Narrow"/>
        <family val="2"/>
        <scheme val="minor"/>
      </rPr>
      <t>nearest kg</t>
    </r>
    <r>
      <rPr>
        <sz val="12"/>
        <color theme="1"/>
        <rFont val="Aptos Narrow"/>
        <family val="2"/>
        <scheme val="minor"/>
      </rPr>
      <t xml:space="preserve"> for patients </t>
    </r>
    <r>
      <rPr>
        <b/>
        <sz val="12"/>
        <color theme="1"/>
        <rFont val="Aptos Narrow"/>
        <family val="2"/>
        <scheme val="minor"/>
      </rPr>
      <t>&gt;=15 kg</t>
    </r>
    <r>
      <rPr>
        <sz val="12"/>
        <color theme="1"/>
        <rFont val="Aptos Narrow"/>
        <family val="2"/>
        <scheme val="minor"/>
      </rPr>
      <t xml:space="preserve">.
</t>
    </r>
    <r>
      <rPr>
        <b/>
        <sz val="12"/>
        <color theme="1"/>
        <rFont val="Aptos Narrow"/>
        <family val="2"/>
        <scheme val="minor"/>
      </rPr>
      <t>CTDIvol (mGy)</t>
    </r>
    <r>
      <rPr>
        <sz val="12"/>
        <color theme="1"/>
        <rFont val="Aptos Narrow"/>
        <family val="2"/>
        <scheme val="minor"/>
      </rPr>
      <t>: to the</t>
    </r>
    <r>
      <rPr>
        <b/>
        <sz val="12"/>
        <color theme="1"/>
        <rFont val="Aptos Narrow"/>
        <family val="2"/>
        <scheme val="minor"/>
      </rPr>
      <t xml:space="preserve"> nearest 0.1 mGy</t>
    </r>
    <r>
      <rPr>
        <sz val="12"/>
        <color theme="1"/>
        <rFont val="Aptos Narrow"/>
        <family val="2"/>
        <scheme val="minor"/>
      </rPr>
      <t xml:space="preserve"> for all patients and all examinations.
</t>
    </r>
    <r>
      <rPr>
        <b/>
        <sz val="12"/>
        <color theme="1"/>
        <rFont val="Aptos Narrow"/>
        <family val="2"/>
        <scheme val="minor"/>
      </rPr>
      <t>DLP (mGy.cm)</t>
    </r>
    <r>
      <rPr>
        <sz val="12"/>
        <color theme="1"/>
        <rFont val="Aptos Narrow"/>
        <family val="2"/>
        <scheme val="minor"/>
      </rPr>
      <t>: to the</t>
    </r>
    <r>
      <rPr>
        <b/>
        <sz val="12"/>
        <color theme="1"/>
        <rFont val="Aptos Narrow"/>
        <family val="2"/>
        <scheme val="minor"/>
      </rPr>
      <t xml:space="preserve"> nearest 0.1 mGy.cm</t>
    </r>
    <r>
      <rPr>
        <sz val="12"/>
        <color theme="1"/>
        <rFont val="Aptos Narrow"/>
        <family val="2"/>
        <scheme val="minor"/>
      </rPr>
      <t xml:space="preserve"> for all patients and all examinations.
</t>
    </r>
    <r>
      <rPr>
        <b/>
        <sz val="12"/>
        <color theme="1"/>
        <rFont val="Aptos Narrow"/>
        <family val="2"/>
        <scheme val="minor"/>
      </rPr>
      <t>Scan Length (cm)</t>
    </r>
    <r>
      <rPr>
        <sz val="12"/>
        <color theme="1"/>
        <rFont val="Aptos Narrow"/>
        <family val="2"/>
        <scheme val="minor"/>
      </rPr>
      <t xml:space="preserve">: will always be populated as </t>
    </r>
    <r>
      <rPr>
        <b/>
        <sz val="12"/>
        <color theme="1"/>
        <rFont val="Aptos Narrow"/>
        <family val="2"/>
        <scheme val="minor"/>
      </rPr>
      <t>DLP/CTDI</t>
    </r>
    <r>
      <rPr>
        <b/>
        <vertAlign val="subscript"/>
        <sz val="12"/>
        <color theme="1"/>
        <rFont val="Aptos Narrow"/>
        <family val="2"/>
        <scheme val="minor"/>
      </rPr>
      <t>vol</t>
    </r>
    <r>
      <rPr>
        <b/>
        <sz val="12"/>
        <color theme="1"/>
        <rFont val="Aptos Narrow"/>
        <family val="2"/>
        <scheme val="minor"/>
      </rPr>
      <t xml:space="preserve"> </t>
    </r>
    <r>
      <rPr>
        <sz val="12"/>
        <color theme="1"/>
        <rFont val="Aptos Narrow"/>
        <family val="2"/>
        <scheme val="minor"/>
      </rPr>
      <t xml:space="preserve">to the </t>
    </r>
    <r>
      <rPr>
        <b/>
        <sz val="12"/>
        <color theme="1"/>
        <rFont val="Aptos Narrow"/>
        <family val="2"/>
        <scheme val="minor"/>
      </rPr>
      <t>nearest 0.1 cm</t>
    </r>
    <r>
      <rPr>
        <sz val="12"/>
        <color theme="1"/>
        <rFont val="Aptos Narrow"/>
        <family val="2"/>
        <scheme val="minor"/>
      </rPr>
      <t xml:space="preserve"> for all patients and all examinations.</t>
    </r>
  </si>
  <si>
    <r>
      <rPr>
        <sz val="16"/>
        <color theme="1"/>
        <rFont val="Century"/>
        <family val="1"/>
      </rPr>
      <t>Patient Data Entry</t>
    </r>
    <r>
      <rPr>
        <sz val="12"/>
        <color theme="1"/>
        <rFont val="Aptos Narrow"/>
        <family val="2"/>
        <scheme val="minor"/>
      </rPr>
      <t xml:space="preserve">
Anonymous patient data is to be entered for </t>
    </r>
    <r>
      <rPr>
        <b/>
        <sz val="12"/>
        <color theme="1"/>
        <rFont val="Aptos Narrow"/>
        <family val="2"/>
        <scheme val="minor"/>
      </rPr>
      <t>up to 50 patients</t>
    </r>
    <r>
      <rPr>
        <sz val="12"/>
        <color theme="1"/>
        <rFont val="Aptos Narrow"/>
        <family val="2"/>
        <scheme val="minor"/>
      </rPr>
      <t xml:space="preserve"> below the age of </t>
    </r>
    <r>
      <rPr>
        <b/>
        <sz val="12"/>
        <color theme="1"/>
        <rFont val="Aptos Narrow"/>
        <family val="2"/>
        <scheme val="minor"/>
      </rPr>
      <t>15</t>
    </r>
    <r>
      <rPr>
        <sz val="12"/>
        <color theme="1"/>
        <rFont val="Aptos Narrow"/>
        <family val="2"/>
        <scheme val="minor"/>
      </rPr>
      <t xml:space="preserve">.
The accuracy of the data collected is imperative to ARPANSA's data analysis for reviewing and updating the Paediatric CT DRLs. The data collected should be based on the diagnostic scan, non-inclusive of preliminary scans such as scannograms or scouts.
For </t>
    </r>
    <r>
      <rPr>
        <b/>
        <sz val="12"/>
        <color theme="1"/>
        <rFont val="Aptos Narrow"/>
        <family val="2"/>
        <scheme val="minor"/>
      </rPr>
      <t>Head examinations</t>
    </r>
    <r>
      <rPr>
        <sz val="12"/>
        <color theme="1"/>
        <rFont val="Aptos Narrow"/>
        <family val="2"/>
        <scheme val="minor"/>
      </rPr>
      <t xml:space="preserve">, the following fields are required:
- </t>
    </r>
    <r>
      <rPr>
        <b/>
        <sz val="12"/>
        <color theme="1"/>
        <rFont val="Aptos Narrow"/>
        <family val="2"/>
        <scheme val="minor"/>
      </rPr>
      <t>Age (months)</t>
    </r>
    <r>
      <rPr>
        <sz val="12"/>
        <color theme="1"/>
        <rFont val="Aptos Narrow"/>
        <family val="2"/>
        <scheme val="minor"/>
      </rPr>
      <t xml:space="preserve">,
- </t>
    </r>
    <r>
      <rPr>
        <b/>
        <sz val="12"/>
        <color theme="1"/>
        <rFont val="Aptos Narrow"/>
        <family val="2"/>
        <scheme val="minor"/>
      </rPr>
      <t>CTDI</t>
    </r>
    <r>
      <rPr>
        <b/>
        <vertAlign val="subscript"/>
        <sz val="12"/>
        <color theme="1"/>
        <rFont val="Aptos Narrow"/>
        <family val="2"/>
        <scheme val="minor"/>
      </rPr>
      <t>vol</t>
    </r>
    <r>
      <rPr>
        <b/>
        <sz val="12"/>
        <color theme="1"/>
        <rFont val="Aptos Narrow"/>
        <family val="2"/>
        <scheme val="minor"/>
      </rPr>
      <t xml:space="preserve"> (mGy)</t>
    </r>
    <r>
      <rPr>
        <sz val="12"/>
        <color theme="1"/>
        <rFont val="Aptos Narrow"/>
        <family val="2"/>
        <scheme val="minor"/>
      </rPr>
      <t xml:space="preserve">*, and
- </t>
    </r>
    <r>
      <rPr>
        <b/>
        <sz val="12"/>
        <color theme="1"/>
        <rFont val="Aptos Narrow"/>
        <family val="2"/>
        <scheme val="minor"/>
      </rPr>
      <t>DLP (mGy.cm)</t>
    </r>
    <r>
      <rPr>
        <sz val="12"/>
        <color theme="1"/>
        <rFont val="Aptos Narrow"/>
        <family val="2"/>
        <scheme val="minor"/>
      </rPr>
      <t xml:space="preserve">.
The field for </t>
    </r>
    <r>
      <rPr>
        <b/>
        <sz val="12"/>
        <color theme="1"/>
        <rFont val="Aptos Narrow"/>
        <family val="2"/>
        <scheme val="minor"/>
      </rPr>
      <t>Scan Length (cm)</t>
    </r>
    <r>
      <rPr>
        <sz val="12"/>
        <color theme="1"/>
        <rFont val="Aptos Narrow"/>
        <family val="2"/>
        <scheme val="minor"/>
      </rPr>
      <t xml:space="preserve"> will automatically populate itself as </t>
    </r>
    <r>
      <rPr>
        <b/>
        <sz val="12"/>
        <color theme="1"/>
        <rFont val="Aptos Narrow"/>
        <family val="2"/>
        <scheme val="minor"/>
      </rPr>
      <t>DLP/CTDIvol</t>
    </r>
    <r>
      <rPr>
        <sz val="12"/>
        <color theme="1"/>
        <rFont val="Aptos Narrow"/>
        <family val="2"/>
        <scheme val="minor"/>
      </rPr>
      <t>.
*</t>
    </r>
    <r>
      <rPr>
        <sz val="8"/>
        <color theme="1"/>
        <rFont val="Aptos Narrow"/>
        <family val="2"/>
        <scheme val="minor"/>
      </rPr>
      <t xml:space="preserve">CTDIvol for head examinations are to be based on a 16-cm diameter phantom
</t>
    </r>
    <r>
      <rPr>
        <sz val="12"/>
        <color theme="1"/>
        <rFont val="Aptos Narrow"/>
        <family val="2"/>
        <scheme val="minor"/>
      </rPr>
      <t xml:space="preserve">
For </t>
    </r>
    <r>
      <rPr>
        <b/>
        <sz val="12"/>
        <color theme="1"/>
        <rFont val="Aptos Narrow"/>
        <family val="2"/>
        <scheme val="minor"/>
      </rPr>
      <t>Chest</t>
    </r>
    <r>
      <rPr>
        <sz val="12"/>
        <color theme="1"/>
        <rFont val="Aptos Narrow"/>
        <family val="2"/>
        <scheme val="minor"/>
      </rPr>
      <t xml:space="preserve"> and</t>
    </r>
    <r>
      <rPr>
        <b/>
        <sz val="12"/>
        <color theme="1"/>
        <rFont val="Aptos Narrow"/>
        <family val="2"/>
        <scheme val="minor"/>
      </rPr>
      <t xml:space="preserve"> Abdomen-Pelvis examinations</t>
    </r>
    <r>
      <rPr>
        <sz val="12"/>
        <color theme="1"/>
        <rFont val="Aptos Narrow"/>
        <family val="2"/>
        <scheme val="minor"/>
      </rPr>
      <t xml:space="preserve">, the following fields are required:
- </t>
    </r>
    <r>
      <rPr>
        <b/>
        <sz val="12"/>
        <color theme="1"/>
        <rFont val="Aptos Narrow"/>
        <family val="2"/>
        <scheme val="minor"/>
      </rPr>
      <t>Weight (kg)</t>
    </r>
    <r>
      <rPr>
        <sz val="12"/>
        <color theme="1"/>
        <rFont val="Aptos Narrow"/>
        <family val="2"/>
        <scheme val="minor"/>
      </rPr>
      <t xml:space="preserve">,
- </t>
    </r>
    <r>
      <rPr>
        <b/>
        <sz val="12"/>
        <color theme="1"/>
        <rFont val="Aptos Narrow"/>
        <family val="2"/>
        <scheme val="minor"/>
      </rPr>
      <t>CTDI</t>
    </r>
    <r>
      <rPr>
        <b/>
        <vertAlign val="subscript"/>
        <sz val="12"/>
        <color theme="1"/>
        <rFont val="Aptos Narrow"/>
        <family val="2"/>
        <scheme val="minor"/>
      </rPr>
      <t>vol</t>
    </r>
    <r>
      <rPr>
        <b/>
        <sz val="12"/>
        <color theme="1"/>
        <rFont val="Aptos Narrow"/>
        <family val="2"/>
        <scheme val="minor"/>
      </rPr>
      <t xml:space="preserve"> (mGy)</t>
    </r>
    <r>
      <rPr>
        <sz val="12"/>
        <color theme="1"/>
        <rFont val="Aptos Narrow"/>
        <family val="2"/>
        <scheme val="minor"/>
      </rPr>
      <t xml:space="preserve">*, and
- </t>
    </r>
    <r>
      <rPr>
        <b/>
        <sz val="12"/>
        <color theme="1"/>
        <rFont val="Aptos Narrow"/>
        <family val="2"/>
        <scheme val="minor"/>
      </rPr>
      <t>DLP (mGy.cm)</t>
    </r>
    <r>
      <rPr>
        <sz val="12"/>
        <color theme="1"/>
        <rFont val="Aptos Narrow"/>
        <family val="2"/>
        <scheme val="minor"/>
      </rPr>
      <t xml:space="preserve">.
The field for </t>
    </r>
    <r>
      <rPr>
        <b/>
        <sz val="12"/>
        <color theme="1"/>
        <rFont val="Aptos Narrow"/>
        <family val="2"/>
        <scheme val="minor"/>
      </rPr>
      <t>Scan Length (cm)</t>
    </r>
    <r>
      <rPr>
        <sz val="12"/>
        <color theme="1"/>
        <rFont val="Aptos Narrow"/>
        <family val="2"/>
        <scheme val="minor"/>
      </rPr>
      <t xml:space="preserve"> will automatically populate itself as </t>
    </r>
    <r>
      <rPr>
        <b/>
        <sz val="12"/>
        <color theme="1"/>
        <rFont val="Aptos Narrow"/>
        <family val="2"/>
        <scheme val="minor"/>
      </rPr>
      <t>DLP/CTDI</t>
    </r>
    <r>
      <rPr>
        <b/>
        <vertAlign val="subscript"/>
        <sz val="12"/>
        <color theme="1"/>
        <rFont val="Aptos Narrow"/>
        <family val="2"/>
        <scheme val="minor"/>
      </rPr>
      <t>vol</t>
    </r>
    <r>
      <rPr>
        <sz val="12"/>
        <color theme="1"/>
        <rFont val="Aptos Narrow"/>
        <family val="2"/>
        <scheme val="minor"/>
      </rPr>
      <t>.</t>
    </r>
    <r>
      <rPr>
        <sz val="11"/>
        <color theme="1"/>
        <rFont val="Aptos Narrow"/>
        <family val="1"/>
        <scheme val="minor"/>
      </rPr>
      <t xml:space="preserve">
*</t>
    </r>
    <r>
      <rPr>
        <sz val="8"/>
        <color theme="1"/>
        <rFont val="Aptos Narrow"/>
        <family val="2"/>
        <scheme val="minor"/>
      </rPr>
      <t>CTDIvol for chest and abdomen-pelvis examinations are to be based on a 32-cm diameter phantom</t>
    </r>
  </si>
  <si>
    <t>Paediatric Head CT Data</t>
  </si>
  <si>
    <t>Paediatric Chest CT Data</t>
  </si>
  <si>
    <t>Paediatric Abdomen-Pelvis CT Data</t>
  </si>
  <si>
    <r>
      <rPr>
        <b/>
        <sz val="14"/>
        <color theme="1"/>
        <rFont val="Aptos Narrow"/>
        <family val="2"/>
        <scheme val="minor"/>
      </rPr>
      <t>Patient Data</t>
    </r>
    <r>
      <rPr>
        <sz val="11"/>
        <color theme="1"/>
        <rFont val="Aptos Narrow"/>
        <family val="2"/>
        <scheme val="minor"/>
      </rPr>
      <t xml:space="preserve">
The patient data entered is compacted down to only include the information required for DRL comparison. Please note the other mandatory fields and optional additional fields are useful for record keeping and for potential optimisation processes.</t>
    </r>
  </si>
  <si>
    <r>
      <rPr>
        <sz val="16"/>
        <color theme="1"/>
        <rFont val="Century"/>
        <family val="1"/>
      </rPr>
      <t xml:space="preserve">
Age Calculator</t>
    </r>
    <r>
      <rPr>
        <sz val="11"/>
        <color theme="1"/>
        <rFont val="Aptos Narrow"/>
        <family val="2"/>
        <scheme val="minor"/>
      </rPr>
      <t xml:space="preserve">
The age calculator sheet serves as a tool for determining the patient's age on the date of the scan in the required units (months).</t>
    </r>
    <r>
      <rPr>
        <sz val="11"/>
        <color theme="1"/>
        <rFont val="Aptos Narrow"/>
        <family val="1"/>
        <scheme val="minor"/>
      </rPr>
      <t xml:space="preserve">
</t>
    </r>
  </si>
  <si>
    <r>
      <rPr>
        <sz val="16"/>
        <color theme="1"/>
        <rFont val="Century"/>
        <family val="1"/>
      </rPr>
      <t>Survey Data Summaries</t>
    </r>
    <r>
      <rPr>
        <sz val="11"/>
        <color theme="1"/>
        <rFont val="Aptos Narrow"/>
        <family val="2"/>
        <scheme val="minor"/>
      </rPr>
      <t xml:space="preserve">
The Survey Data Summaries aim to give a visual and quantitative representation of where the patient data entered sits relative to the age-based or weight-based paediatric CT DRLs published by ARPANSA in 2025 for the appropriate examination type.
Each summary sheet displays the following:
- Condensed patient dataset,
- DRL comparison graphs, and
- DRL comparison tables.</t>
    </r>
  </si>
  <si>
    <r>
      <t xml:space="preserve">This Excel workbook is designed as a tool for diagnostic imaging facilities to compare their CT protocols with the Australian Paediatric DRLs and to participate in the maintenance of the Australian DRLs through the NDRLS. Please submit accurate data to the best of your ability and do not adjust your data based on the results. This will help ensure the dataset accurately reflects Australian practice at that time.
Once the workbook is complete, it can be submitted to ARPANSA's NDRLS team via email at  </t>
    </r>
    <r>
      <rPr>
        <b/>
        <sz val="11"/>
        <color theme="1"/>
        <rFont val="Aptos Narrow"/>
        <family val="2"/>
        <scheme val="minor"/>
      </rPr>
      <t>ndrld@arpansa.gov.au</t>
    </r>
    <r>
      <rPr>
        <sz val="11"/>
        <color theme="1"/>
        <rFont val="Aptos Narrow"/>
        <family val="2"/>
        <scheme val="minor"/>
      </rPr>
      <t xml:space="preserve">. </t>
    </r>
    <r>
      <rPr>
        <sz val="14"/>
        <color theme="1"/>
        <rFont val="Aptos Narrow"/>
        <family val="2"/>
        <scheme val="minor"/>
      </rPr>
      <t xml:space="preserve">
</t>
    </r>
    <r>
      <rPr>
        <sz val="11"/>
        <color theme="1"/>
        <rFont val="Aptos Narrow"/>
        <family val="2"/>
        <scheme val="minor"/>
      </rPr>
      <t>If there are any issues with the Excel workbook please don't hesistate to reach out.</t>
    </r>
    <r>
      <rPr>
        <sz val="14"/>
        <color theme="1"/>
        <rFont val="Aptos Narrow"/>
        <family val="2"/>
        <scheme val="minor"/>
      </rPr>
      <t xml:space="preserve">
Contact</t>
    </r>
    <r>
      <rPr>
        <sz val="11"/>
        <color theme="1"/>
        <rFont val="Aptos Narrow"/>
        <family val="2"/>
        <scheme val="minor"/>
      </rPr>
      <t xml:space="preserve">
Freecall number: 1800 033 972 (9am to 4pm weekdays)
Email: ndrld@arpansa.gov.au</t>
    </r>
  </si>
  <si>
    <t>Australian DRLs
DLP (mGy.cm)</t>
  </si>
  <si>
    <r>
      <t>Australian DRLs
CTDI</t>
    </r>
    <r>
      <rPr>
        <vertAlign val="subscript"/>
        <sz val="14"/>
        <color theme="1"/>
        <rFont val="Aptos Narrow"/>
        <family val="2"/>
        <scheme val="minor"/>
      </rPr>
      <t xml:space="preserve">vol </t>
    </r>
    <r>
      <rPr>
        <sz val="14"/>
        <color theme="1"/>
        <rFont val="Aptos Narrow"/>
        <family val="2"/>
        <scheme val="minor"/>
      </rPr>
      <t>(mGy)</t>
    </r>
  </si>
  <si>
    <t xml:space="preserve">
These tables provide the participant with a comparison to the benchmark. 
Where facilities have a low percentage of patients (&lt;50%) below the Australian DRLs, ARPANSA recommends undertaking an optimisation process to ensure patient doses are as low as reasonably achievable while maintaining image quality. This may include a review of examination protocols with the inclusion of radiologists.
It is important to acknowledge that not all CT scanners are created equal, and performance can vary significantly between different models. DRLs are intended to reflect current clinical practice and should not be interpreted as strict limits of radiation dose metrics. It is anticipated that some scanners may exceed the Australian DRLs, while more advanced, modern scanners may achieve substantially lower doses than those indicated by the DRLs.
An effective practice involves the continuous monitoring of patient doses and obtaining regular feedback from radiologists regarding image quality. This approach ensures that dose optimisation is maintained without compromising diagnostic efficacy.</t>
  </si>
  <si>
    <t>General Scanner Settings</t>
  </si>
  <si>
    <t>Scanner Specific Settings</t>
  </si>
  <si>
    <r>
      <t xml:space="preserve">User Defined Fields </t>
    </r>
    <r>
      <rPr>
        <sz val="11"/>
        <color theme="1"/>
        <rFont val="Aptos Narrow"/>
        <family val="2"/>
        <scheme val="minor"/>
      </rPr>
      <t>(add your own fields in the rows below)</t>
    </r>
  </si>
  <si>
    <r>
      <rPr>
        <sz val="16"/>
        <color theme="1"/>
        <rFont val="Century"/>
        <family val="1"/>
      </rPr>
      <t>Optional Additional Fields</t>
    </r>
    <r>
      <rPr>
        <sz val="12"/>
        <color theme="1"/>
        <rFont val="Aptos Narrow"/>
        <family val="2"/>
        <scheme val="minor"/>
      </rPr>
      <t xml:space="preserve">
Optional a</t>
    </r>
    <r>
      <rPr>
        <sz val="11"/>
        <color theme="1"/>
        <rFont val="Aptos Narrow"/>
        <family val="1"/>
        <scheme val="minor"/>
      </rPr>
      <t>dditional fields can be added to the data entry sheets by selecting 'Yes' in the "Include? (Yes/No)" column. These should be selected based on the ability and desire of the facility to provide more detailed information at the patient level.
This allows the facility to have the flexibility to enter data at the level of detail they want to perform. 
Mandatory fields are automatically present on the data collection sheet and are not includied on the optional additional fields sheet.
Although there is an inherent optionality to this method of data collection it is encouraged for sites to utilise the functionality of the workbook to capture as much data as possible for comparitive purposes and to assist in optimisation of protocols. Highly desired fields are preselected as 'Yes' and include: tube voltage (kV), pitch (no units), and rotation time (s). Tube current / tube current modulation settings (with appropriate scanner units) is also a highly desired field however the measure/s vary significant by scanner manufacturer.
There are extra spaces (in orange) for additional fields to be written in, if desired by the facility. Examples of such fields may include reconstruction method. Please make sure if you select 'Yes' for any optional fields that a field name and units are typed in (even if you write 'no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</si>
</sst>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36" x14ac:knownFonts="1">
    <font>
      <sz val="11"/>
      <color theme="1"/>
      <name val="Aptos Narrow"/>
      <family val="2"/>
      <scheme val="minor"/>
    </font>
    <font>
      <sz val="11"/>
      <name val="Aptos Narrow"/>
      <family val="2"/>
      <scheme val="minor"/>
    </font>
    <font>
      <sz val="14"/>
      <color theme="1"/>
      <name val="Aptos Narrow"/>
      <family val="2"/>
      <scheme val="minor"/>
    </font>
    <font>
      <sz val="20"/>
      <color theme="1"/>
      <name val="Century"/>
      <family val="1"/>
    </font>
    <font>
      <sz val="12"/>
      <color theme="1"/>
      <name val="Aptos Narrow"/>
      <family val="2"/>
      <scheme val="minor"/>
    </font>
    <font>
      <sz val="14"/>
      <color theme="1"/>
      <name val="Century"/>
      <family val="1"/>
    </font>
    <font>
      <sz val="16"/>
      <color theme="1"/>
      <name val="Century"/>
      <family val="1"/>
    </font>
    <font>
      <sz val="18"/>
      <color theme="1"/>
      <name val="Century"/>
      <family val="1"/>
    </font>
    <font>
      <sz val="8"/>
      <name val="Aptos Narrow"/>
      <family val="2"/>
      <scheme val="minor"/>
    </font>
    <font>
      <sz val="12"/>
      <color theme="1"/>
      <name val="Aptos Narrow"/>
      <family val="2"/>
    </font>
    <font>
      <sz val="11"/>
      <color theme="1"/>
      <name val="Aptos Narrow"/>
      <family val="1"/>
      <scheme val="minor"/>
    </font>
    <font>
      <u/>
      <sz val="24"/>
      <color theme="1"/>
      <name val="Century"/>
      <family val="1"/>
    </font>
    <font>
      <b/>
      <sz val="11"/>
      <color theme="1"/>
      <name val="Aptos Narrow"/>
      <family val="2"/>
      <scheme val="minor"/>
    </font>
    <font>
      <sz val="8"/>
      <color theme="1"/>
      <name val="Aptos Narrow"/>
      <family val="2"/>
      <scheme val="minor"/>
    </font>
    <font>
      <b/>
      <sz val="12"/>
      <color theme="1"/>
      <name val="Aptos Narrow"/>
      <family val="2"/>
      <scheme val="minor"/>
    </font>
    <font>
      <b/>
      <sz val="12"/>
      <color theme="1"/>
      <name val="Aptos Narrow"/>
      <family val="2"/>
    </font>
    <font>
      <b/>
      <vertAlign val="subscript"/>
      <sz val="12"/>
      <color theme="1"/>
      <name val="Aptos Narrow"/>
      <family val="2"/>
      <scheme val="minor"/>
    </font>
    <font>
      <b/>
      <vertAlign val="subscript"/>
      <sz val="11"/>
      <color theme="1"/>
      <name val="Aptos Narrow"/>
      <family val="2"/>
      <scheme val="minor"/>
    </font>
    <font>
      <i/>
      <sz val="12"/>
      <color theme="1"/>
      <name val="Aptos Narrow"/>
      <family val="2"/>
      <scheme val="minor"/>
    </font>
    <font>
      <vertAlign val="subscript"/>
      <sz val="12"/>
      <color theme="1"/>
      <name val="Aptos Narrow"/>
      <family val="2"/>
    </font>
    <font>
      <b/>
      <vertAlign val="subscript"/>
      <sz val="12"/>
      <color theme="1"/>
      <name val="Aptos Narrow"/>
      <family val="2"/>
    </font>
    <font>
      <vertAlign val="subscript"/>
      <sz val="18"/>
      <color theme="1"/>
      <name val="Century"/>
      <family val="1"/>
    </font>
    <font>
      <b/>
      <i/>
      <u/>
      <sz val="14"/>
      <color theme="1"/>
      <name val="Aptos Narrow"/>
      <family val="2"/>
      <scheme val="minor"/>
    </font>
    <font>
      <b/>
      <sz val="11"/>
      <color theme="7" tint="-0.249977111117893"/>
      <name val="Aptos Narrow"/>
      <family val="2"/>
      <scheme val="minor"/>
    </font>
    <font>
      <sz val="11"/>
      <color theme="7" tint="-0.249977111117893"/>
      <name val="Aptos Narrow"/>
      <family val="2"/>
      <scheme val="minor"/>
    </font>
    <font>
      <b/>
      <vertAlign val="subscript"/>
      <sz val="11"/>
      <color theme="7" tint="-0.249977111117893"/>
      <name val="Aptos Narrow"/>
      <family val="2"/>
      <scheme val="minor"/>
    </font>
    <font>
      <b/>
      <sz val="11"/>
      <color theme="5" tint="-0.249977111117893"/>
      <name val="Aptos Narrow"/>
      <family val="2"/>
      <scheme val="minor"/>
    </font>
    <font>
      <vertAlign val="superscript"/>
      <sz val="11"/>
      <color theme="1"/>
      <name val="Aptos Narrow"/>
      <family val="2"/>
      <scheme val="minor"/>
    </font>
    <font>
      <b/>
      <sz val="11"/>
      <color theme="4" tint="-0.249977111117893"/>
      <name val="Aptos Narrow"/>
      <family val="2"/>
      <scheme val="minor"/>
    </font>
    <font>
      <b/>
      <sz val="11"/>
      <color theme="9" tint="-0.249977111117893"/>
      <name val="Aptos Narrow"/>
      <family val="2"/>
      <scheme val="minor"/>
    </font>
    <font>
      <b/>
      <sz val="11"/>
      <color theme="8" tint="-0.249977111117893"/>
      <name val="Aptos Narrow"/>
      <family val="2"/>
      <scheme val="minor"/>
    </font>
    <font>
      <b/>
      <i/>
      <u/>
      <sz val="14"/>
      <color theme="0"/>
      <name val="Aptos Narrow"/>
      <family val="2"/>
      <scheme val="minor"/>
    </font>
    <font>
      <b/>
      <sz val="11"/>
      <color theme="8" tint="-0.499984740745262"/>
      <name val="Aptos Narrow"/>
      <family val="2"/>
      <scheme val="minor"/>
    </font>
    <font>
      <b/>
      <sz val="18"/>
      <color theme="1"/>
      <name val="Aptos Narrow"/>
      <family val="2"/>
      <scheme val="minor"/>
    </font>
    <font>
      <b/>
      <sz val="14"/>
      <color theme="1"/>
      <name val="Aptos Narrow"/>
      <family val="2"/>
      <scheme val="minor"/>
    </font>
    <font>
      <vertAlign val="subscript"/>
      <sz val="14"/>
      <color theme="1"/>
      <name val="Aptos Narrow"/>
      <family val="2"/>
      <scheme val="minor"/>
    </font>
  </fonts>
  <fills count="2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3F3"/>
        <bgColor indexed="64"/>
      </patternFill>
    </fill>
    <fill>
      <patternFill patternType="solid">
        <fgColor theme="5" tint="0.79998168889431442"/>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theme="5" tint="0.79998168889431442"/>
        <bgColor theme="7" tint="0.79998168889431442"/>
      </patternFill>
    </fill>
    <fill>
      <patternFill patternType="solid">
        <fgColor theme="8" tint="0.79998168889431442"/>
        <bgColor theme="7" tint="0.79998168889431442"/>
      </patternFill>
    </fill>
    <fill>
      <patternFill patternType="solid">
        <fgColor theme="4"/>
        <bgColor theme="4"/>
      </patternFill>
    </fill>
    <fill>
      <patternFill patternType="solid">
        <fgColor theme="4" tint="0.79998168889431442"/>
        <bgColor indexed="64"/>
      </patternFill>
    </fill>
    <fill>
      <patternFill patternType="solid">
        <fgColor rgb="FFFFEFFF"/>
        <bgColor indexed="64"/>
      </patternFill>
    </fill>
    <fill>
      <patternFill patternType="solid">
        <fgColor rgb="FFFFEFFF"/>
        <bgColor theme="7" tint="0.79998168889431442"/>
      </patternFill>
    </fill>
    <fill>
      <patternFill patternType="solid">
        <fgColor theme="9" tint="0.79998168889431442"/>
        <bgColor theme="4" tint="0.79998168889431442"/>
      </patternFill>
    </fill>
    <fill>
      <patternFill patternType="solid">
        <fgColor rgb="FFFDFEDA"/>
        <bgColor theme="4" tint="0.79998168889431442"/>
      </patternFill>
    </fill>
    <fill>
      <patternFill patternType="solid">
        <fgColor rgb="FFFDFEDA"/>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theme="7"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7"/>
      </top>
      <bottom/>
      <diagonal/>
    </border>
    <border>
      <left style="thin">
        <color indexed="64"/>
      </left>
      <right style="thin">
        <color indexed="64"/>
      </right>
      <top/>
      <bottom style="thin">
        <color indexed="64"/>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0" fillId="2" borderId="0" xfId="0" applyFill="1"/>
    <xf numFmtId="0" fontId="2" fillId="0" borderId="1" xfId="0" applyFont="1" applyBorder="1" applyAlignment="1">
      <alignment horizontal="left" vertical="center"/>
    </xf>
    <xf numFmtId="0" fontId="10" fillId="3" borderId="0" xfId="0" applyFont="1" applyFill="1" applyAlignment="1">
      <alignment horizontal="left" vertical="top" wrapText="1"/>
    </xf>
    <xf numFmtId="0" fontId="11" fillId="0" borderId="0" xfId="0" applyFont="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3" borderId="0" xfId="0" applyFill="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pplyProtection="1">
      <alignment horizontal="left" vertical="center"/>
      <protection locked="0"/>
    </xf>
    <xf numFmtId="165" fontId="2" fillId="4" borderId="1" xfId="0" applyNumberFormat="1" applyFont="1" applyFill="1" applyBorder="1" applyAlignment="1" applyProtection="1">
      <alignment horizontal="center" vertical="center"/>
      <protection locked="0"/>
    </xf>
    <xf numFmtId="165" fontId="2" fillId="4"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10" fillId="3" borderId="0" xfId="0" applyFont="1" applyFill="1" applyAlignment="1">
      <alignment horizontal="center" vertical="center"/>
    </xf>
    <xf numFmtId="0" fontId="0" fillId="0" borderId="0" xfId="0" applyAlignment="1">
      <alignment horizontal="center"/>
    </xf>
    <xf numFmtId="0" fontId="23" fillId="0" borderId="13" xfId="0" applyFont="1" applyBorder="1" applyAlignment="1">
      <alignment horizontal="center" vertical="center" wrapText="1"/>
    </xf>
    <xf numFmtId="164" fontId="23" fillId="0" borderId="13" xfId="0" applyNumberFormat="1" applyFont="1" applyBorder="1" applyAlignment="1">
      <alignment horizontal="center" vertical="center" wrapText="1"/>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1" fillId="8" borderId="1" xfId="0" applyNumberFormat="1" applyFont="1" applyFill="1" applyBorder="1" applyAlignment="1" applyProtection="1">
      <alignment horizontal="center" vertical="center"/>
      <protection locked="0"/>
    </xf>
    <xf numFmtId="164" fontId="1" fillId="6"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lignment horizontal="center" vertical="center"/>
    </xf>
    <xf numFmtId="164" fontId="1" fillId="0" borderId="1" xfId="0" applyNumberFormat="1" applyFont="1" applyBorder="1" applyAlignment="1" applyProtection="1">
      <alignment horizontal="center" vertical="center"/>
      <protection locked="0"/>
    </xf>
    <xf numFmtId="164" fontId="1" fillId="7" borderId="1" xfId="0" applyNumberFormat="1" applyFont="1" applyFill="1" applyBorder="1" applyAlignment="1" applyProtection="1">
      <alignment horizontal="center" vertical="center"/>
      <protection locked="0"/>
    </xf>
    <xf numFmtId="0" fontId="10" fillId="3" borderId="0" xfId="0" applyFont="1" applyFill="1" applyAlignment="1">
      <alignment horizontal="left" vertical="center" wrapText="1"/>
    </xf>
    <xf numFmtId="0" fontId="23" fillId="3" borderId="3" xfId="0" applyFont="1" applyFill="1" applyBorder="1" applyAlignment="1">
      <alignment horizontal="center" wrapText="1"/>
    </xf>
    <xf numFmtId="0" fontId="26" fillId="3" borderId="3" xfId="0" applyFont="1" applyFill="1" applyBorder="1" applyAlignment="1">
      <alignment horizontal="center" wrapText="1"/>
    </xf>
    <xf numFmtId="0" fontId="32" fillId="3" borderId="3" xfId="0" applyFont="1" applyFill="1" applyBorder="1" applyAlignment="1">
      <alignment horizontal="center" wrapText="1"/>
    </xf>
    <xf numFmtId="0" fontId="23" fillId="3" borderId="14" xfId="0" applyFont="1" applyFill="1" applyBorder="1" applyAlignment="1">
      <alignment horizontal="center" vertical="top" wrapText="1"/>
    </xf>
    <xf numFmtId="0" fontId="26" fillId="3" borderId="14" xfId="0" applyFont="1" applyFill="1" applyBorder="1" applyAlignment="1">
      <alignment horizontal="center" vertical="top" wrapText="1"/>
    </xf>
    <xf numFmtId="0" fontId="32" fillId="3" borderId="14" xfId="0" applyFont="1" applyFill="1" applyBorder="1" applyAlignment="1">
      <alignment horizontal="center" vertical="top" wrapText="1"/>
    </xf>
    <xf numFmtId="0" fontId="9" fillId="3" borderId="0" xfId="0" applyFont="1" applyFill="1" applyAlignment="1">
      <alignment horizontal="left" vertical="center" wrapText="1"/>
    </xf>
    <xf numFmtId="0" fontId="0" fillId="3" borderId="0" xfId="0" applyFill="1" applyAlignment="1">
      <alignment horizontal="left" vertical="center" wrapText="1"/>
    </xf>
    <xf numFmtId="0" fontId="10" fillId="3" borderId="0" xfId="0" applyFont="1" applyFill="1" applyAlignment="1">
      <alignment horizontal="center" vertical="center" wrapText="1"/>
    </xf>
    <xf numFmtId="0" fontId="6" fillId="3" borderId="0" xfId="0" applyFont="1" applyFill="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 fillId="11" borderId="1" xfId="0" applyFont="1" applyFill="1" applyBorder="1" applyAlignment="1">
      <alignment horizontal="left" vertical="center"/>
    </xf>
    <xf numFmtId="0" fontId="2" fillId="11" borderId="1" xfId="0" applyFont="1" applyFill="1" applyBorder="1" applyAlignment="1" applyProtection="1">
      <alignment horizontal="left" vertical="center"/>
      <protection locked="0"/>
    </xf>
    <xf numFmtId="0" fontId="0" fillId="3" borderId="0" xfId="0" applyFill="1" applyAlignment="1">
      <alignment horizontal="center" vertical="top" wrapText="1"/>
    </xf>
    <xf numFmtId="164" fontId="1" fillId="1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12" borderId="1" xfId="0" applyFont="1" applyFill="1" applyBorder="1" applyAlignment="1">
      <alignment horizontal="center" vertical="center"/>
    </xf>
    <xf numFmtId="164" fontId="1" fillId="12" borderId="1" xfId="0" applyNumberFormat="1" applyFont="1" applyFill="1" applyBorder="1" applyAlignment="1">
      <alignment horizontal="center" vertical="center"/>
    </xf>
    <xf numFmtId="0" fontId="0" fillId="0" borderId="0" xfId="0" applyAlignment="1">
      <alignment vertical="center"/>
    </xf>
    <xf numFmtId="0" fontId="24" fillId="6" borderId="15" xfId="0" applyFont="1" applyFill="1" applyBorder="1" applyAlignment="1">
      <alignment horizontal="center"/>
    </xf>
    <xf numFmtId="164" fontId="1" fillId="6" borderId="15" xfId="0" applyNumberFormat="1" applyFont="1" applyFill="1" applyBorder="1" applyAlignment="1">
      <alignment horizontal="center"/>
    </xf>
    <xf numFmtId="0" fontId="24" fillId="0" borderId="15" xfId="0" applyFont="1" applyBorder="1" applyAlignment="1">
      <alignment horizontal="center"/>
    </xf>
    <xf numFmtId="164" fontId="1" fillId="0" borderId="15" xfId="0" applyNumberFormat="1" applyFont="1" applyBorder="1" applyAlignment="1">
      <alignment horizontal="center"/>
    </xf>
    <xf numFmtId="0" fontId="23" fillId="0" borderId="15"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7" xfId="0" applyBorder="1" applyAlignment="1">
      <alignment horizontal="center"/>
    </xf>
    <xf numFmtId="0" fontId="29" fillId="0" borderId="0" xfId="0" applyFont="1" applyAlignment="1">
      <alignment horizontal="center" wrapText="1"/>
    </xf>
    <xf numFmtId="0" fontId="23" fillId="3" borderId="7" xfId="0" applyFont="1" applyFill="1" applyBorder="1" applyAlignment="1">
      <alignment horizontal="center" wrapText="1"/>
    </xf>
    <xf numFmtId="0" fontId="29" fillId="0" borderId="9" xfId="0" applyFont="1" applyBorder="1" applyAlignment="1">
      <alignment horizontal="center" wrapText="1"/>
    </xf>
    <xf numFmtId="0" fontId="26" fillId="3" borderId="12" xfId="0" applyFont="1" applyFill="1" applyBorder="1" applyAlignment="1">
      <alignment horizontal="center" vertical="top" wrapText="1"/>
    </xf>
    <xf numFmtId="0" fontId="22" fillId="3" borderId="0" xfId="0" applyFont="1" applyFill="1" applyAlignment="1">
      <alignment horizontal="left" vertical="center"/>
    </xf>
    <xf numFmtId="0" fontId="0" fillId="3" borderId="0" xfId="0" applyFill="1" applyAlignment="1">
      <alignment horizontal="center" vertical="center"/>
    </xf>
    <xf numFmtId="0" fontId="12" fillId="17" borderId="0" xfId="0" applyFont="1" applyFill="1" applyAlignment="1">
      <alignment horizontal="left" vertical="center"/>
    </xf>
    <xf numFmtId="0" fontId="0" fillId="17" borderId="0" xfId="0" applyFill="1" applyAlignment="1">
      <alignment horizontal="center" vertical="center"/>
    </xf>
    <xf numFmtId="0" fontId="0" fillId="3" borderId="0" xfId="0" applyFill="1" applyAlignment="1">
      <alignment horizontal="left" vertical="center"/>
    </xf>
    <xf numFmtId="0" fontId="0" fillId="17" borderId="0" xfId="0" applyFill="1" applyAlignment="1">
      <alignment horizontal="left" vertical="center"/>
    </xf>
    <xf numFmtId="0" fontId="0" fillId="3" borderId="0" xfId="0" applyFill="1" applyAlignment="1" applyProtection="1">
      <alignment horizontal="center" vertical="center"/>
      <protection locked="0"/>
    </xf>
    <xf numFmtId="0" fontId="31" fillId="10" borderId="1" xfId="0" applyFont="1" applyFill="1" applyBorder="1" applyAlignment="1">
      <alignment horizontal="left" vertical="center"/>
    </xf>
    <xf numFmtId="0" fontId="31" fillId="10" borderId="1" xfId="0" applyFont="1" applyFill="1" applyBorder="1" applyAlignment="1">
      <alignment horizontal="center" vertical="center"/>
    </xf>
    <xf numFmtId="0" fontId="0" fillId="19" borderId="1" xfId="0" applyFill="1" applyBorder="1" applyAlignment="1">
      <alignment horizontal="left" vertical="center" wrapText="1"/>
    </xf>
    <xf numFmtId="0" fontId="0" fillId="15" borderId="1" xfId="0" applyFill="1" applyBorder="1" applyAlignment="1" applyProtection="1">
      <alignment horizontal="center" vertical="center"/>
      <protection locked="0"/>
    </xf>
    <xf numFmtId="0" fontId="0" fillId="14" borderId="1" xfId="0" applyFill="1" applyBorder="1" applyAlignment="1" applyProtection="1">
      <alignment horizontal="left" vertical="center"/>
      <protection locked="0"/>
    </xf>
    <xf numFmtId="0" fontId="0" fillId="7" borderId="1" xfId="0" applyFill="1" applyBorder="1" applyAlignment="1">
      <alignment horizontal="left" vertical="center"/>
    </xf>
    <xf numFmtId="0" fontId="0" fillId="16" borderId="1" xfId="0" applyFill="1" applyBorder="1" applyAlignment="1" applyProtection="1">
      <alignment horizontal="center" vertical="center"/>
      <protection locked="0"/>
    </xf>
    <xf numFmtId="0" fontId="0" fillId="18" borderId="1" xfId="0" applyFill="1" applyBorder="1" applyAlignment="1" applyProtection="1">
      <alignment horizontal="left" vertical="center"/>
      <protection locked="0"/>
    </xf>
    <xf numFmtId="0" fontId="0" fillId="19" borderId="1" xfId="0" applyFill="1" applyBorder="1" applyAlignment="1">
      <alignment horizontal="left" vertical="center"/>
    </xf>
    <xf numFmtId="49" fontId="0" fillId="14" borderId="1" xfId="0" applyNumberFormat="1" applyFill="1" applyBorder="1" applyAlignment="1" applyProtection="1">
      <alignment horizontal="left" vertical="center"/>
      <protection locked="0"/>
    </xf>
    <xf numFmtId="0" fontId="0" fillId="7" borderId="1" xfId="0" applyFill="1" applyBorder="1" applyAlignment="1">
      <alignment horizontal="left" vertical="center" wrapText="1"/>
    </xf>
    <xf numFmtId="0" fontId="0" fillId="18" borderId="1" xfId="0" applyFill="1" applyBorder="1" applyAlignment="1">
      <alignment horizontal="left" vertical="center"/>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17" borderId="9" xfId="0" applyFill="1" applyBorder="1" applyAlignment="1">
      <alignment horizontal="left" vertical="center"/>
    </xf>
    <xf numFmtId="0" fontId="0" fillId="17" borderId="9"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0" borderId="9" xfId="0" applyBorder="1" applyAlignment="1">
      <alignment horizontal="left" vertical="center"/>
    </xf>
    <xf numFmtId="0" fontId="12" fillId="17" borderId="8" xfId="0" applyFont="1" applyFill="1" applyBorder="1" applyAlignment="1">
      <alignment horizontal="left" vertical="center"/>
    </xf>
    <xf numFmtId="0" fontId="12" fillId="3" borderId="8" xfId="0" applyFont="1" applyFill="1" applyBorder="1" applyAlignment="1">
      <alignment horizontal="left" vertical="center"/>
    </xf>
    <xf numFmtId="0" fontId="30" fillId="3" borderId="8" xfId="0" applyFont="1" applyFill="1" applyBorder="1" applyAlignment="1">
      <alignment horizontal="left" vertical="center"/>
    </xf>
    <xf numFmtId="0" fontId="29" fillId="3" borderId="8" xfId="0" applyFont="1" applyFill="1" applyBorder="1" applyAlignment="1">
      <alignment horizontal="left" vertical="center"/>
    </xf>
    <xf numFmtId="0" fontId="26" fillId="17" borderId="8" xfId="0" applyFont="1" applyFill="1" applyBorder="1" applyAlignment="1">
      <alignment horizontal="left" vertical="center"/>
    </xf>
    <xf numFmtId="0" fontId="28" fillId="17" borderId="8" xfId="0" applyFont="1" applyFill="1" applyBorder="1" applyAlignment="1">
      <alignment horizontal="left" vertical="center"/>
    </xf>
    <xf numFmtId="0" fontId="10" fillId="3" borderId="0" xfId="0" applyFont="1"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2" fillId="3" borderId="2"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0" fillId="0" borderId="6" xfId="0" applyBorder="1" applyAlignment="1">
      <alignment horizontal="left" vertical="top" wrapText="1"/>
    </xf>
    <xf numFmtId="0" fontId="0" fillId="0" borderId="0" xfId="0" applyAlignment="1">
      <alignment horizontal="left" vertical="top" wrapText="1"/>
    </xf>
    <xf numFmtId="0" fontId="7" fillId="0" borderId="1" xfId="0" applyFont="1" applyBorder="1" applyAlignment="1">
      <alignment horizontal="center" vertical="center"/>
    </xf>
    <xf numFmtId="0" fontId="12" fillId="0" borderId="15" xfId="0" applyFont="1" applyBorder="1" applyAlignment="1" applyProtection="1">
      <alignment horizontal="left" vertical="top"/>
      <protection locked="0"/>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pplyProtection="1">
      <alignment horizontal="left" vertical="top"/>
      <protection locked="0"/>
    </xf>
    <xf numFmtId="164" fontId="2" fillId="0" borderId="1" xfId="0" applyNumberFormat="1" applyFont="1" applyBorder="1" applyAlignment="1">
      <alignment horizontal="center" vertical="center"/>
    </xf>
    <xf numFmtId="0" fontId="1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7"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55">
    <dxf>
      <fill>
        <patternFill>
          <bgColor theme="9" tint="0.79998168889431442"/>
        </patternFill>
      </fill>
    </dxf>
    <dxf>
      <fill>
        <patternFill>
          <bgColor theme="0"/>
        </patternFill>
      </fill>
      <border>
        <right style="thin">
          <color theme="7" tint="0.79998168889431442"/>
        </right>
        <bottom style="thin">
          <color theme="5" tint="-0.24994659260841701"/>
        </bottom>
        <vertical/>
        <horizontal/>
      </border>
    </dxf>
    <dxf>
      <border>
        <right style="thin">
          <color auto="1"/>
        </right>
        <vertical/>
        <horizontal/>
      </border>
    </dxf>
    <dxf>
      <border>
        <left style="thin">
          <color auto="1"/>
        </left>
        <right style="thin">
          <color auto="1"/>
        </right>
        <top style="thin">
          <color auto="1"/>
        </top>
        <bottom style="thin">
          <color auto="1"/>
        </bottom>
      </border>
    </dxf>
    <dxf>
      <border>
        <right style="thin">
          <color auto="1"/>
        </right>
        <top style="thin">
          <color auto="1"/>
        </top>
        <vertical/>
        <horizontal/>
      </border>
    </dxf>
    <dxf>
      <fill>
        <patternFill>
          <bgColor theme="9" tint="0.79998168889431442"/>
        </patternFill>
      </fill>
    </dxf>
    <dxf>
      <fill>
        <patternFill>
          <bgColor rgb="FFF2FBEF"/>
        </patternFill>
      </fill>
    </dxf>
    <dxf>
      <border>
        <right style="thin">
          <color auto="1"/>
        </right>
        <top style="thin">
          <color theme="0"/>
        </top>
        <vertical/>
        <horizontal/>
      </border>
    </dxf>
    <dxf>
      <fill>
        <patternFill>
          <bgColor theme="7" tint="0.79998168889431442"/>
        </patternFill>
      </fill>
    </dxf>
    <dxf>
      <fill>
        <patternFill>
          <bgColor rgb="FFE9F7FD"/>
        </patternFill>
      </fill>
    </dxf>
    <dxf>
      <fill>
        <patternFill>
          <bgColor rgb="FFFCF2EE"/>
        </patternFill>
      </fill>
    </dxf>
    <dxf>
      <fill>
        <patternFill>
          <bgColor theme="5" tint="0.79998168889431442"/>
        </patternFill>
      </fill>
    </dxf>
    <dxf>
      <border>
        <left style="thin">
          <color auto="1"/>
        </left>
        <right style="thin">
          <color auto="1"/>
        </right>
        <top style="thin">
          <color auto="1"/>
        </top>
        <bottom style="thin">
          <color auto="1"/>
        </bottom>
      </border>
    </dxf>
    <dxf>
      <fill>
        <patternFill>
          <bgColor theme="9" tint="0.79998168889431442"/>
        </patternFill>
      </fill>
    </dxf>
    <dxf>
      <fill>
        <patternFill>
          <bgColor rgb="FFF2FBEF"/>
        </patternFill>
      </fill>
    </dxf>
    <dxf>
      <border>
        <right style="thin">
          <color auto="1"/>
        </right>
        <top style="thin">
          <color theme="0"/>
        </top>
        <vertical/>
        <horizontal/>
      </border>
    </dxf>
    <dxf>
      <border>
        <right style="thin">
          <color auto="1"/>
        </right>
        <top style="thin">
          <color auto="1"/>
        </top>
        <vertical/>
        <horizontal/>
      </border>
    </dxf>
    <dxf>
      <fill>
        <patternFill>
          <bgColor theme="7" tint="0.79998168889431442"/>
        </patternFill>
      </fill>
    </dxf>
    <dxf>
      <fill>
        <patternFill>
          <bgColor rgb="FFE9F7FD"/>
        </patternFill>
      </fill>
    </dxf>
    <dxf>
      <fill>
        <patternFill>
          <bgColor rgb="FFFCF2EE"/>
        </patternFill>
      </fill>
    </dxf>
    <dxf>
      <fill>
        <patternFill>
          <bgColor theme="5" tint="0.7999816888943144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fill>
        <patternFill>
          <bgColor rgb="FFF3FAF0"/>
        </patternFill>
      </fill>
    </dxf>
    <dxf>
      <border>
        <right style="thin">
          <color auto="1"/>
        </right>
        <top style="thin">
          <color theme="0"/>
        </top>
        <vertical/>
        <horizontal/>
      </border>
    </dxf>
    <dxf>
      <border>
        <right style="thin">
          <color auto="1"/>
        </right>
        <top style="thin">
          <color auto="1"/>
        </top>
        <vertical/>
        <horizontal/>
      </border>
    </dxf>
    <dxf>
      <fill>
        <patternFill>
          <bgColor theme="5" tint="0.79998168889431442"/>
        </patternFill>
      </fill>
    </dxf>
    <dxf>
      <fill>
        <patternFill>
          <bgColor rgb="FFFEF5F0"/>
        </patternFill>
      </fill>
    </dxf>
    <dxf>
      <fill>
        <patternFill>
          <bgColor theme="7" tint="0.79998168889431442"/>
        </patternFill>
      </fill>
    </dxf>
    <dxf>
      <fill>
        <patternFill>
          <bgColor rgb="FFE9F7FD"/>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ill>
        <patternFill patternType="solid">
          <fgColor theme="8" tint="-0.24994659260841701"/>
          <bgColor theme="8" tint="-0.24994659260841701"/>
        </patternFill>
      </fill>
    </dxf>
  </dxfs>
  <tableStyles count="1" defaultTableStyle="TableStyleMedium2" defaultPivotStyle="PivotStyleLight16">
    <tableStyle name="Table Style 1" pivot="0" count="1" xr9:uid="{BD136E65-23A3-45D5-A067-B1B3BE6F9179}">
      <tableStyleElement type="wholeTable" dxfId="54"/>
    </tableStyle>
  </tableStyles>
  <colors>
    <mruColors>
      <color rgb="FFFFEFFF"/>
      <color rgb="FFFDFEDA"/>
      <color rgb="FFFCF2EE"/>
      <color rgb="FFFAE7DE"/>
      <color rgb="FFFEFAF8"/>
      <color rgb="FFE9F7FD"/>
      <color rgb="FFF2FBEF"/>
      <color rgb="FFFEF5F0"/>
      <color rgb="FFF3FAF0"/>
      <color rgb="FFE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22/10/relationships/richValueRel" Target="richData/richValueRel.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Head DLP DRLs</a:t>
            </a:r>
          </a:p>
        </c:rich>
      </c:tx>
      <c:layout>
        <c:manualLayout>
          <c:xMode val="edge"/>
          <c:yMode val="edge"/>
          <c:x val="0.27249171156237051"/>
          <c:y val="1.3675213675213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Head</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8A4D-43A5-B30B-868F4D1D155C}"/>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8A4D-43A5-B30B-868F4D1D155C}"/>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8A4D-43A5-B30B-868F4D1D155C}"/>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8A4D-43A5-B30B-868F4D1D155C}"/>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8A4D-43A5-B30B-868F4D1D155C}"/>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8A4D-43A5-B30B-868F4D1D155C}"/>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8A4D-43A5-B30B-868F4D1D155C}"/>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8A4D-43A5-B30B-868F4D1D155C}"/>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8A4D-43A5-B30B-868F4D1D155C}"/>
              </c:ext>
            </c:extLst>
          </c:dPt>
          <c:xVal>
            <c:numLit>
              <c:formatCode>General</c:formatCode>
              <c:ptCount val="10"/>
              <c:pt idx="0">
                <c:v>0</c:v>
              </c:pt>
              <c:pt idx="1">
                <c:v>3</c:v>
              </c:pt>
              <c:pt idx="2">
                <c:v>3</c:v>
              </c:pt>
              <c:pt idx="3">
                <c:v>12</c:v>
              </c:pt>
              <c:pt idx="4">
                <c:v>12</c:v>
              </c:pt>
              <c:pt idx="5">
                <c:v>60</c:v>
              </c:pt>
              <c:pt idx="6">
                <c:v>60</c:v>
              </c:pt>
              <c:pt idx="7">
                <c:v>120</c:v>
              </c:pt>
              <c:pt idx="8">
                <c:v>120</c:v>
              </c:pt>
              <c:pt idx="9">
                <c:v>180</c:v>
              </c:pt>
            </c:numLit>
          </c:xVal>
          <c:yVal>
            <c:numLit>
              <c:formatCode>General</c:formatCode>
              <c:ptCount val="10"/>
              <c:pt idx="0">
                <c:v>220</c:v>
              </c:pt>
              <c:pt idx="1">
                <c:v>220</c:v>
              </c:pt>
              <c:pt idx="2">
                <c:v>320</c:v>
              </c:pt>
              <c:pt idx="3">
                <c:v>320</c:v>
              </c:pt>
              <c:pt idx="4">
                <c:v>400</c:v>
              </c:pt>
              <c:pt idx="5">
                <c:v>400</c:v>
              </c:pt>
              <c:pt idx="6">
                <c:v>510</c:v>
              </c:pt>
              <c:pt idx="7">
                <c:v>510</c:v>
              </c:pt>
              <c:pt idx="8">
                <c:v>700</c:v>
              </c:pt>
              <c:pt idx="9">
                <c:v>700</c:v>
              </c:pt>
            </c:numLit>
          </c:yVal>
          <c:smooth val="0"/>
          <c:extLst>
            <c:ext xmlns:c16="http://schemas.microsoft.com/office/drawing/2014/chart" uri="{C3380CC4-5D6E-409C-BE32-E72D297353CC}">
              <c16:uniqueId val="{0000000E-8A4D-43A5-B30B-868F4D1D155C}"/>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Head_Data_Entry!$B$4:$B$53</c:f>
              <c:numCache>
                <c:formatCode>0.0</c:formatCode>
                <c:ptCount val="50"/>
              </c:numCache>
            </c:numRef>
          </c:xVal>
          <c:yVal>
            <c:numRef>
              <c:f>Head_Data_Entry!$F$4:$F$53</c:f>
              <c:numCache>
                <c:formatCode>0.0</c:formatCode>
                <c:ptCount val="50"/>
              </c:numCache>
            </c:numRef>
          </c:yVal>
          <c:smooth val="0"/>
          <c:extLst>
            <c:ext xmlns:c16="http://schemas.microsoft.com/office/drawing/2014/chart" uri="{C3380CC4-5D6E-409C-BE32-E72D297353CC}">
              <c16:uniqueId val="{0000000F-8A4D-43A5-B30B-868F4D1D155C}"/>
            </c:ext>
          </c:extLst>
        </c:ser>
        <c:dLbls>
          <c:showLegendKey val="0"/>
          <c:showVal val="0"/>
          <c:showCatName val="0"/>
          <c:showSerName val="0"/>
          <c:showPercent val="0"/>
          <c:showBubbleSize val="0"/>
        </c:dLbls>
        <c:axId val="1316752032"/>
        <c:axId val="1316752512"/>
      </c:scatterChart>
      <c:valAx>
        <c:axId val="1316752032"/>
        <c:scaling>
          <c:orientation val="minMax"/>
          <c:max val="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Age (months)</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256035018648982"/>
          <c:y val="7.5694820198757201E-2"/>
          <c:w val="0.48803716296826527"/>
          <c:h val="4.5485493558588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Head CTDI</a:t>
            </a:r>
            <a:r>
              <a:rPr lang="en-US" sz="1600" baseline="-25000">
                <a:latin typeface="Century" panose="02040604050505020304" pitchFamily="18" charset="0"/>
              </a:rPr>
              <a:t>vol</a:t>
            </a:r>
            <a:r>
              <a:rPr lang="en-US" sz="1600">
                <a:latin typeface="Century" panose="02040604050505020304" pitchFamily="18" charset="0"/>
              </a:rPr>
              <a:t> DRLs</a:t>
            </a:r>
          </a:p>
        </c:rich>
      </c:tx>
      <c:layout>
        <c:manualLayout>
          <c:xMode val="edge"/>
          <c:yMode val="edge"/>
          <c:x val="0.27249171156237051"/>
          <c:y val="1.3675213675213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Head</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6291-4DCE-A08D-F516CE5856E9}"/>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6291-4DCE-A08D-F516CE5856E9}"/>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6291-4DCE-A08D-F516CE5856E9}"/>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6291-4DCE-A08D-F516CE5856E9}"/>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6291-4DCE-A08D-F516CE5856E9}"/>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6291-4DCE-A08D-F516CE5856E9}"/>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6291-4DCE-A08D-F516CE5856E9}"/>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6291-4DCE-A08D-F516CE5856E9}"/>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6291-4DCE-A08D-F516CE5856E9}"/>
              </c:ext>
            </c:extLst>
          </c:dPt>
          <c:xVal>
            <c:numLit>
              <c:formatCode>General</c:formatCode>
              <c:ptCount val="10"/>
              <c:pt idx="0">
                <c:v>0</c:v>
              </c:pt>
              <c:pt idx="1">
                <c:v>3</c:v>
              </c:pt>
              <c:pt idx="2">
                <c:v>3</c:v>
              </c:pt>
              <c:pt idx="3">
                <c:v>12</c:v>
              </c:pt>
              <c:pt idx="4">
                <c:v>12</c:v>
              </c:pt>
              <c:pt idx="5">
                <c:v>60</c:v>
              </c:pt>
              <c:pt idx="6">
                <c:v>60</c:v>
              </c:pt>
              <c:pt idx="7">
                <c:v>120</c:v>
              </c:pt>
              <c:pt idx="8">
                <c:v>120</c:v>
              </c:pt>
              <c:pt idx="9">
                <c:v>180</c:v>
              </c:pt>
            </c:numLit>
          </c:xVal>
          <c:yVal>
            <c:numLit>
              <c:formatCode>General</c:formatCode>
              <c:ptCount val="10"/>
              <c:pt idx="0">
                <c:v>15</c:v>
              </c:pt>
              <c:pt idx="1">
                <c:v>15</c:v>
              </c:pt>
              <c:pt idx="2">
                <c:v>19</c:v>
              </c:pt>
              <c:pt idx="3">
                <c:v>19</c:v>
              </c:pt>
              <c:pt idx="4">
                <c:v>22</c:v>
              </c:pt>
              <c:pt idx="5">
                <c:v>22</c:v>
              </c:pt>
              <c:pt idx="6">
                <c:v>29</c:v>
              </c:pt>
              <c:pt idx="7">
                <c:v>29</c:v>
              </c:pt>
              <c:pt idx="8">
                <c:v>39</c:v>
              </c:pt>
              <c:pt idx="9">
                <c:v>39</c:v>
              </c:pt>
            </c:numLit>
          </c:yVal>
          <c:smooth val="0"/>
          <c:extLst>
            <c:ext xmlns:c16="http://schemas.microsoft.com/office/drawing/2014/chart" uri="{C3380CC4-5D6E-409C-BE32-E72D297353CC}">
              <c16:uniqueId val="{0000000E-6291-4DCE-A08D-F516CE5856E9}"/>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Head_Data_Entry!$B$4:$B$53</c:f>
              <c:numCache>
                <c:formatCode>0.0</c:formatCode>
                <c:ptCount val="50"/>
              </c:numCache>
            </c:numRef>
          </c:xVal>
          <c:yVal>
            <c:numRef>
              <c:f>Head_Data_Entry!$E$4:$E$53</c:f>
              <c:numCache>
                <c:formatCode>0.0</c:formatCode>
                <c:ptCount val="50"/>
              </c:numCache>
            </c:numRef>
          </c:yVal>
          <c:smooth val="0"/>
          <c:extLst>
            <c:ext xmlns:c16="http://schemas.microsoft.com/office/drawing/2014/chart" uri="{C3380CC4-5D6E-409C-BE32-E72D297353CC}">
              <c16:uniqueId val="{0000000F-6291-4DCE-A08D-F516CE5856E9}"/>
            </c:ext>
          </c:extLst>
        </c:ser>
        <c:dLbls>
          <c:showLegendKey val="0"/>
          <c:showVal val="0"/>
          <c:showCatName val="0"/>
          <c:showSerName val="0"/>
          <c:showPercent val="0"/>
          <c:showBubbleSize val="0"/>
        </c:dLbls>
        <c:axId val="1316752032"/>
        <c:axId val="1316752512"/>
      </c:scatterChart>
      <c:valAx>
        <c:axId val="1316752032"/>
        <c:scaling>
          <c:orientation val="minMax"/>
          <c:max val="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Age (months)</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a:t>
                </a:r>
                <a:r>
                  <a:rPr lang="en-AU" sz="1100">
                    <a:latin typeface="Century" panose="02040604050505020304" pitchFamily="18" charset="0"/>
                  </a:rPr>
                  <a:t>vol</a:t>
                </a:r>
                <a:r>
                  <a:rPr lang="en-AU" sz="1200">
                    <a:latin typeface="Century" panose="02040604050505020304" pitchFamily="18" charset="0"/>
                  </a:rPr>
                  <a:t>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256035018648982"/>
          <c:y val="7.5694820198757201E-2"/>
          <c:w val="0.48803716296826527"/>
          <c:h val="4.5485493558588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Chest DLP DRLs</a:t>
            </a:r>
          </a:p>
        </c:rich>
      </c:tx>
      <c:layout>
        <c:manualLayout>
          <c:xMode val="edge"/>
          <c:yMode val="edge"/>
          <c:x val="0.26958052735184412"/>
          <c:y val="1.35211291597878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Chest</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C4B8-4C46-BC65-BC79C4B49AB4}"/>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C4B8-4C46-BC65-BC79C4B49AB4}"/>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C4B8-4C46-BC65-BC79C4B49AB4}"/>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C4B8-4C46-BC65-BC79C4B49AB4}"/>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C4B8-4C46-BC65-BC79C4B49AB4}"/>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C4B8-4C46-BC65-BC79C4B49AB4}"/>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C4B8-4C46-BC65-BC79C4B49AB4}"/>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C4B8-4C46-BC65-BC79C4B49AB4}"/>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C4B8-4C46-BC65-BC79C4B49AB4}"/>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20</c:v>
              </c:pt>
              <c:pt idx="1">
                <c:v>20</c:v>
              </c:pt>
              <c:pt idx="2">
                <c:v>40</c:v>
              </c:pt>
              <c:pt idx="3">
                <c:v>40</c:v>
              </c:pt>
              <c:pt idx="4">
                <c:v>70</c:v>
              </c:pt>
              <c:pt idx="5">
                <c:v>70</c:v>
              </c:pt>
              <c:pt idx="6">
                <c:v>110</c:v>
              </c:pt>
              <c:pt idx="7">
                <c:v>110</c:v>
              </c:pt>
              <c:pt idx="8">
                <c:v>180</c:v>
              </c:pt>
              <c:pt idx="9">
                <c:v>180</c:v>
              </c:pt>
            </c:numLit>
          </c:yVal>
          <c:smooth val="0"/>
          <c:extLst>
            <c:ext xmlns:c16="http://schemas.microsoft.com/office/drawing/2014/chart" uri="{C3380CC4-5D6E-409C-BE32-E72D297353CC}">
              <c16:uniqueId val="{0000000E-C4B8-4C46-BC65-BC79C4B49AB4}"/>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Chest_Data_Entry!$D$4:$D$53</c:f>
              <c:numCache>
                <c:formatCode>0.0</c:formatCode>
                <c:ptCount val="50"/>
              </c:numCache>
            </c:numRef>
          </c:xVal>
          <c:yVal>
            <c:numRef>
              <c:f>Chest_Data_Entry!$F$4:$F$53</c:f>
              <c:numCache>
                <c:formatCode>0.0</c:formatCode>
                <c:ptCount val="50"/>
              </c:numCache>
            </c:numRef>
          </c:yVal>
          <c:smooth val="0"/>
          <c:extLst>
            <c:ext xmlns:c16="http://schemas.microsoft.com/office/drawing/2014/chart" uri="{C3380CC4-5D6E-409C-BE32-E72D297353CC}">
              <c16:uniqueId val="{0000000F-C4B8-4C46-BC65-BC79C4B49AB4}"/>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913929755491089"/>
          <c:y val="8.2843709942324054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t>
            </a:r>
            <a:r>
              <a:rPr lang="en-US" sz="1600" b="0" i="0" u="none" strike="noStrike" kern="1200" spc="0" baseline="0">
                <a:solidFill>
                  <a:sysClr val="windowText" lastClr="000000">
                    <a:lumMod val="65000"/>
                    <a:lumOff val="35000"/>
                  </a:sysClr>
                </a:solidFill>
                <a:latin typeface="Century" panose="02040604050505020304" pitchFamily="18" charset="0"/>
              </a:rPr>
              <a:t>Chest </a:t>
            </a:r>
            <a:r>
              <a:rPr lang="en-US" sz="1600">
                <a:latin typeface="Century" panose="02040604050505020304" pitchFamily="18" charset="0"/>
              </a:rPr>
              <a:t> CTDI</a:t>
            </a:r>
            <a:r>
              <a:rPr lang="en-US" sz="1600" baseline="-25000">
                <a:latin typeface="Century" panose="02040604050505020304" pitchFamily="18" charset="0"/>
              </a:rPr>
              <a:t>vol</a:t>
            </a:r>
            <a:r>
              <a:rPr lang="en-US" sz="1600">
                <a:latin typeface="Century" panose="02040604050505020304" pitchFamily="18" charset="0"/>
              </a:rPr>
              <a:t> DRLs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Chest</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9DC7-45B4-8A9F-39838EF70D60}"/>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9DC7-45B4-8A9F-39838EF70D60}"/>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9DC7-45B4-8A9F-39838EF70D60}"/>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9DC7-45B4-8A9F-39838EF70D60}"/>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9DC7-45B4-8A9F-39838EF70D60}"/>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9DC7-45B4-8A9F-39838EF70D60}"/>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9DC7-45B4-8A9F-39838EF70D60}"/>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9DC7-45B4-8A9F-39838EF70D60}"/>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9DC7-45B4-8A9F-39838EF70D60}"/>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1</c:v>
              </c:pt>
              <c:pt idx="1">
                <c:v>1</c:v>
              </c:pt>
              <c:pt idx="2">
                <c:v>1.4</c:v>
              </c:pt>
              <c:pt idx="3">
                <c:v>1.4</c:v>
              </c:pt>
              <c:pt idx="4">
                <c:v>2.4</c:v>
              </c:pt>
              <c:pt idx="5">
                <c:v>2.4</c:v>
              </c:pt>
              <c:pt idx="6">
                <c:v>3.2</c:v>
              </c:pt>
              <c:pt idx="7">
                <c:v>3.2</c:v>
              </c:pt>
              <c:pt idx="8">
                <c:v>4.5999999999999996</c:v>
              </c:pt>
              <c:pt idx="9">
                <c:v>4.5999999999999996</c:v>
              </c:pt>
            </c:numLit>
          </c:yVal>
          <c:smooth val="0"/>
          <c:extLst>
            <c:ext xmlns:c16="http://schemas.microsoft.com/office/drawing/2014/chart" uri="{C3380CC4-5D6E-409C-BE32-E72D297353CC}">
              <c16:uniqueId val="{0000000E-9DC7-45B4-8A9F-39838EF70D60}"/>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Chest_Data_Entry!$D$4:$D$53</c:f>
              <c:numCache>
                <c:formatCode>0.0</c:formatCode>
                <c:ptCount val="50"/>
              </c:numCache>
            </c:numRef>
          </c:xVal>
          <c:yVal>
            <c:numRef>
              <c:f>Chest_Data_Entry!$E$4:$E$53</c:f>
              <c:numCache>
                <c:formatCode>0.0</c:formatCode>
                <c:ptCount val="50"/>
              </c:numCache>
            </c:numRef>
          </c:yVal>
          <c:smooth val="0"/>
          <c:extLst>
            <c:ext xmlns:c16="http://schemas.microsoft.com/office/drawing/2014/chart" uri="{C3380CC4-5D6E-409C-BE32-E72D297353CC}">
              <c16:uniqueId val="{0000000F-9DC7-45B4-8A9F-39838EF70D60}"/>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CTDIvol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5598140281806875"/>
          <c:y val="7.9181730804776168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Abdomen-Pelvis DLP DRLs</a:t>
            </a:r>
          </a:p>
        </c:rich>
      </c:tx>
      <c:layout>
        <c:manualLayout>
          <c:xMode val="edge"/>
          <c:yMode val="edge"/>
          <c:x val="0.18853009738914214"/>
          <c:y val="2.9911656196744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Abdomen-Pelvis</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207E-45B6-B216-F418A0562AD4}"/>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207E-45B6-B216-F418A0562AD4}"/>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207E-45B6-B216-F418A0562AD4}"/>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207E-45B6-B216-F418A0562AD4}"/>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207E-45B6-B216-F418A0562AD4}"/>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207E-45B6-B216-F418A0562AD4}"/>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207E-45B6-B216-F418A0562AD4}"/>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207E-45B6-B216-F418A0562AD4}"/>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207E-45B6-B216-F418A0562AD4}"/>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40</c:v>
              </c:pt>
              <c:pt idx="1">
                <c:v>40</c:v>
              </c:pt>
              <c:pt idx="2">
                <c:v>70</c:v>
              </c:pt>
              <c:pt idx="3">
                <c:v>70</c:v>
              </c:pt>
              <c:pt idx="4">
                <c:v>150</c:v>
              </c:pt>
              <c:pt idx="5">
                <c:v>150</c:v>
              </c:pt>
              <c:pt idx="6">
                <c:v>210</c:v>
              </c:pt>
              <c:pt idx="7">
                <c:v>210</c:v>
              </c:pt>
              <c:pt idx="8">
                <c:v>410</c:v>
              </c:pt>
              <c:pt idx="9">
                <c:v>410</c:v>
              </c:pt>
            </c:numLit>
          </c:yVal>
          <c:smooth val="0"/>
          <c:extLst>
            <c:ext xmlns:c16="http://schemas.microsoft.com/office/drawing/2014/chart" uri="{C3380CC4-5D6E-409C-BE32-E72D297353CC}">
              <c16:uniqueId val="{0000000E-207E-45B6-B216-F418A0562AD4}"/>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Abdomen_Pelvis_Data_Entry!$D$4:$D$53</c:f>
              <c:numCache>
                <c:formatCode>0.0</c:formatCode>
                <c:ptCount val="50"/>
              </c:numCache>
            </c:numRef>
          </c:xVal>
          <c:yVal>
            <c:numRef>
              <c:f>Abdomen_Pelvis_Data_Entry!$F$4:$F$53</c:f>
              <c:numCache>
                <c:formatCode>0.0</c:formatCode>
                <c:ptCount val="50"/>
              </c:numCache>
            </c:numRef>
          </c:yVal>
          <c:smooth val="0"/>
          <c:extLst>
            <c:ext xmlns:c16="http://schemas.microsoft.com/office/drawing/2014/chart" uri="{C3380CC4-5D6E-409C-BE32-E72D297353CC}">
              <c16:uniqueId val="{0000000F-207E-45B6-B216-F418A0562AD4}"/>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5598140281806875"/>
          <c:y val="9.4054022697455011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Abdomen-Pelvis CTDI</a:t>
            </a:r>
            <a:r>
              <a:rPr lang="en-US" sz="1600" baseline="-25000">
                <a:latin typeface="Century" panose="02040604050505020304" pitchFamily="18" charset="0"/>
              </a:rPr>
              <a:t>vol</a:t>
            </a:r>
            <a:r>
              <a:rPr lang="en-US" sz="1600">
                <a:latin typeface="Century" panose="02040604050505020304" pitchFamily="18" charset="0"/>
              </a:rPr>
              <a:t> DRLs</a:t>
            </a:r>
          </a:p>
        </c:rich>
      </c:tx>
      <c:layout>
        <c:manualLayout>
          <c:xMode val="edge"/>
          <c:yMode val="edge"/>
          <c:x val="0.16429846145876503"/>
          <c:y val="2.916962813276658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99821045096635E-2"/>
          <c:y val="0.13724163240656864"/>
          <c:w val="0.8876877535194464"/>
          <c:h val="0.73767310059693869"/>
        </c:manualLayout>
      </c:layout>
      <c:scatterChart>
        <c:scatterStyle val="lineMarker"/>
        <c:varyColors val="0"/>
        <c:ser>
          <c:idx val="0"/>
          <c:order val="0"/>
          <c:tx>
            <c:v>Australian Paediatric Abdomen-Pelvis</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10B3-42BE-8C92-7E1B76F245B8}"/>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10B3-42BE-8C92-7E1B76F245B8}"/>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10B3-42BE-8C92-7E1B76F245B8}"/>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10B3-42BE-8C92-7E1B76F245B8}"/>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10B3-42BE-8C92-7E1B76F245B8}"/>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10B3-42BE-8C92-7E1B76F245B8}"/>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10B3-42BE-8C92-7E1B76F245B8}"/>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10B3-42BE-8C92-7E1B76F245B8}"/>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10B3-42BE-8C92-7E1B76F245B8}"/>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1.4</c:v>
              </c:pt>
              <c:pt idx="1">
                <c:v>1.4</c:v>
              </c:pt>
              <c:pt idx="2">
                <c:v>2.1</c:v>
              </c:pt>
              <c:pt idx="3">
                <c:v>2.1</c:v>
              </c:pt>
              <c:pt idx="4">
                <c:v>3.3</c:v>
              </c:pt>
              <c:pt idx="5">
                <c:v>3.3</c:v>
              </c:pt>
              <c:pt idx="6">
                <c:v>4.4000000000000004</c:v>
              </c:pt>
              <c:pt idx="7">
                <c:v>4.4000000000000004</c:v>
              </c:pt>
              <c:pt idx="8">
                <c:v>7.8</c:v>
              </c:pt>
              <c:pt idx="9">
                <c:v>7.8</c:v>
              </c:pt>
            </c:numLit>
          </c:yVal>
          <c:smooth val="0"/>
          <c:extLst>
            <c:ext xmlns:c16="http://schemas.microsoft.com/office/drawing/2014/chart" uri="{C3380CC4-5D6E-409C-BE32-E72D297353CC}">
              <c16:uniqueId val="{0000000E-10B3-42BE-8C92-7E1B76F245B8}"/>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Abdomen_Pelvis_Data_Entry!$D$4:$D$53</c:f>
              <c:numCache>
                <c:formatCode>0.0</c:formatCode>
                <c:ptCount val="50"/>
              </c:numCache>
            </c:numRef>
          </c:xVal>
          <c:yVal>
            <c:numRef>
              <c:f>Abdomen_Pelvis_Data_Entry!$E$4:$E$53</c:f>
              <c:numCache>
                <c:formatCode>0.0</c:formatCode>
                <c:ptCount val="50"/>
              </c:numCache>
            </c:numRef>
          </c:yVal>
          <c:smooth val="0"/>
          <c:extLst>
            <c:ext xmlns:c16="http://schemas.microsoft.com/office/drawing/2014/chart" uri="{C3380CC4-5D6E-409C-BE32-E72D297353CC}">
              <c16:uniqueId val="{0000000F-10B3-42BE-8C92-7E1B76F245B8}"/>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CTDIvol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584982387070039"/>
          <c:y val="9.0794137458481416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0</xdr:colOff>
      <xdr:row>32</xdr:row>
      <xdr:rowOff>174625</xdr:rowOff>
    </xdr:from>
    <xdr:to>
      <xdr:col>8</xdr:col>
      <xdr:colOff>0</xdr:colOff>
      <xdr:row>54</xdr:row>
      <xdr:rowOff>1835150</xdr:rowOff>
    </xdr:to>
    <xdr:graphicFrame macro="">
      <xdr:nvGraphicFramePr>
        <xdr:cNvPr id="5" name="Chart 4">
          <a:extLst>
            <a:ext uri="{FF2B5EF4-FFF2-40B4-BE49-F238E27FC236}">
              <a16:creationId xmlns:a16="http://schemas.microsoft.com/office/drawing/2014/main" id="{140CB74A-70EA-4D7E-A5FE-7E07F1172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8</xdr:col>
      <xdr:colOff>0</xdr:colOff>
      <xdr:row>32</xdr:row>
      <xdr:rowOff>6350</xdr:rowOff>
    </xdr:to>
    <xdr:graphicFrame macro="">
      <xdr:nvGraphicFramePr>
        <xdr:cNvPr id="3" name="Chart 2">
          <a:extLst>
            <a:ext uri="{FF2B5EF4-FFF2-40B4-BE49-F238E27FC236}">
              <a16:creationId xmlns:a16="http://schemas.microsoft.com/office/drawing/2014/main" id="{FDBAFE10-2EA3-40C3-897C-4DCC0F4D1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33</xdr:row>
      <xdr:rowOff>0</xdr:rowOff>
    </xdr:from>
    <xdr:to>
      <xdr:col>8</xdr:col>
      <xdr:colOff>11906</xdr:colOff>
      <xdr:row>55</xdr:row>
      <xdr:rowOff>-1</xdr:rowOff>
    </xdr:to>
    <xdr:graphicFrame macro="">
      <xdr:nvGraphicFramePr>
        <xdr:cNvPr id="5" name="Chart 4">
          <a:extLst>
            <a:ext uri="{FF2B5EF4-FFF2-40B4-BE49-F238E27FC236}">
              <a16:creationId xmlns:a16="http://schemas.microsoft.com/office/drawing/2014/main" id="{FF2D2214-65E3-4764-AC22-34D31B177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8</xdr:col>
      <xdr:colOff>0</xdr:colOff>
      <xdr:row>31</xdr:row>
      <xdr:rowOff>177799</xdr:rowOff>
    </xdr:to>
    <xdr:graphicFrame macro="">
      <xdr:nvGraphicFramePr>
        <xdr:cNvPr id="6" name="Chart 5">
          <a:extLst>
            <a:ext uri="{FF2B5EF4-FFF2-40B4-BE49-F238E27FC236}">
              <a16:creationId xmlns:a16="http://schemas.microsoft.com/office/drawing/2014/main" id="{8AA84C83-8E61-49EB-940B-D6CE67BA3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33</xdr:row>
      <xdr:rowOff>9525</xdr:rowOff>
    </xdr:from>
    <xdr:to>
      <xdr:col>8</xdr:col>
      <xdr:colOff>0</xdr:colOff>
      <xdr:row>54</xdr:row>
      <xdr:rowOff>1828800</xdr:rowOff>
    </xdr:to>
    <xdr:graphicFrame macro="">
      <xdr:nvGraphicFramePr>
        <xdr:cNvPr id="2" name="Chart 1">
          <a:extLst>
            <a:ext uri="{FF2B5EF4-FFF2-40B4-BE49-F238E27FC236}">
              <a16:creationId xmlns:a16="http://schemas.microsoft.com/office/drawing/2014/main" id="{8ADB14A4-A2DB-4323-BC09-455A39B66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xdr:rowOff>
    </xdr:from>
    <xdr:to>
      <xdr:col>8</xdr:col>
      <xdr:colOff>0</xdr:colOff>
      <xdr:row>31</xdr:row>
      <xdr:rowOff>165101</xdr:rowOff>
    </xdr:to>
    <xdr:graphicFrame macro="">
      <xdr:nvGraphicFramePr>
        <xdr:cNvPr id="3" name="Chart 2">
          <a:extLst>
            <a:ext uri="{FF2B5EF4-FFF2-40B4-BE49-F238E27FC236}">
              <a16:creationId xmlns:a16="http://schemas.microsoft.com/office/drawing/2014/main" id="{9541826C-DAB7-4F48-8FF9-815E1430A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2C5116-CAE0-4D56-AEDB-745BED9DBA20}" name="Table5" displayName="Table5" ref="B1:B9" totalsRowShown="0" headerRowDxfId="53" dataDxfId="52">
  <autoFilter ref="B1:B9" xr:uid="{A12C5116-CAE0-4D56-AEDB-745BED9DBA20}"/>
  <sortState xmlns:xlrd2="http://schemas.microsoft.com/office/spreadsheetml/2017/richdata2" ref="B2:B9">
    <sortCondition ref="B1:B9"/>
  </sortState>
  <tableColumns count="1">
    <tableColumn id="1" xr3:uid="{8A99BB41-FD5C-4433-8E9F-5FE74C342C97}" name="States/Territories List"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C00C6BD-A574-4D2A-918E-B18708797C80}" name="Table6" displayName="Table6" ref="C1:C5" totalsRowShown="0" headerRowDxfId="50" dataDxfId="49">
  <autoFilter ref="C1:C5" xr:uid="{0C00C6BD-A574-4D2A-918E-B18708797C80}"/>
  <sortState xmlns:xlrd2="http://schemas.microsoft.com/office/spreadsheetml/2017/richdata2" ref="C2:C5">
    <sortCondition ref="C1:C5"/>
  </sortState>
  <tableColumns count="1">
    <tableColumn id="1" xr3:uid="{A65C3353-0209-4DC8-9CC0-8C1CBDA7ABBF}" name="Scanner Make List"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6FC873-8F6A-4853-9629-E3D0D038F129}" name="Table7" displayName="Table7" ref="E1:E24" totalsRowShown="0" headerRowDxfId="47" dataDxfId="46">
  <autoFilter ref="E1:E24" xr:uid="{066FC873-8F6A-4853-9629-E3D0D038F129}"/>
  <sortState xmlns:xlrd2="http://schemas.microsoft.com/office/spreadsheetml/2017/richdata2" ref="E2:E24">
    <sortCondition ref="E1:E24"/>
  </sortState>
  <tableColumns count="1">
    <tableColumn id="1" xr3:uid="{2D529853-5DA1-466B-9A37-FE4EDBDF949B}" name="GE/GE Healthcare Scanner Model List"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5C8F7B-9B01-4B96-B8CA-B49AF0CB43B5}" name="Table8" displayName="Table8" ref="F1:F18" totalsRowShown="0" headerRowDxfId="44" dataDxfId="43">
  <autoFilter ref="F1:F18" xr:uid="{D05C8F7B-9B01-4B96-B8CA-B49AF0CB43B5}"/>
  <sortState xmlns:xlrd2="http://schemas.microsoft.com/office/spreadsheetml/2017/richdata2" ref="F2:F35">
    <sortCondition ref="F1:F35"/>
  </sortState>
  <tableColumns count="1">
    <tableColumn id="1" xr3:uid="{C2CE1E48-66E0-430E-8771-EDE7E1B496F1}" name="Philips Scanner Model List" dataDxfId="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3E7A5A-B5FC-46A4-9E9B-7D3DF8C3FEFA}" name="Table10" displayName="Table10" ref="D1:D22" totalsRowShown="0" headerRowDxfId="41" dataDxfId="40">
  <autoFilter ref="D1:D22" xr:uid="{203E7A5A-B5FC-46A4-9E9B-7D3DF8C3FEFA}"/>
  <sortState xmlns:xlrd2="http://schemas.microsoft.com/office/spreadsheetml/2017/richdata2" ref="D2:D22">
    <sortCondition ref="D1:D22"/>
  </sortState>
  <tableColumns count="1">
    <tableColumn id="1" xr3:uid="{C198D2EF-1070-4F13-9A5F-4BFB0514A23F}" name="Canon/Toshiba Scanner Model List"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8A93F2D-D48F-453D-BBDE-5516DCDB0D85}" name="Table11" displayName="Table11" ref="G1:G42" totalsRowShown="0" headerRowDxfId="38" dataDxfId="37">
  <autoFilter ref="G1:G42" xr:uid="{18A93F2D-D48F-453D-BBDE-5516DCDB0D85}"/>
  <sortState xmlns:xlrd2="http://schemas.microsoft.com/office/spreadsheetml/2017/richdata2" ref="G2:G42">
    <sortCondition ref="G1:G42"/>
  </sortState>
  <tableColumns count="1">
    <tableColumn id="1" xr3:uid="{591726BA-12C6-4012-99A4-A3068D140DA6}" name="Siemens Scanner Model List"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2E70966-C2D2-42F5-86AF-1534C5590CFD}" name="Table13" displayName="Table13" ref="A1:A6" totalsRowShown="0" headerRowDxfId="35" dataDxfId="34">
  <autoFilter ref="A1:A6" xr:uid="{92E70966-C2D2-42F5-86AF-1534C5590CFD}"/>
  <tableColumns count="1">
    <tableColumn id="1" xr3:uid="{C3B37B62-08E9-43DF-B6CB-D4638425E652}" name="Practice Type List"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30503B-A3B0-4A00-9FD9-427EFC4008CA}" name="Table1" displayName="Table1" ref="H1:H3" totalsRowShown="0" headerRowDxfId="32" dataDxfId="31">
  <autoFilter ref="H1:H3" xr:uid="{0530503B-A3B0-4A00-9FD9-427EFC4008CA}"/>
  <tableColumns count="1">
    <tableColumn id="1" xr3:uid="{DB9096F3-3BA3-46F5-BF25-E31B57B2440A}" name="Sex"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F895-C07E-4AE5-8C72-958217D5BB71}">
  <sheetPr>
    <tabColor rgb="FF7030A0"/>
  </sheetPr>
  <dimension ref="A1:F28"/>
  <sheetViews>
    <sheetView tabSelected="1" zoomScaleNormal="100" workbookViewId="0">
      <selection activeCell="J8" sqref="J8"/>
    </sheetView>
  </sheetViews>
  <sheetFormatPr defaultRowHeight="15" x14ac:dyDescent="0.25"/>
  <cols>
    <col min="1" max="1" width="1.5703125" customWidth="1"/>
    <col min="2" max="2" width="170.5703125" customWidth="1"/>
    <col min="3" max="3" width="1.5703125" customWidth="1"/>
    <col min="5" max="5" width="4" customWidth="1"/>
    <col min="6" max="6" width="9.140625" hidden="1" customWidth="1"/>
  </cols>
  <sheetData>
    <row r="1" spans="1:3" ht="8.1" customHeight="1" x14ac:dyDescent="0.25">
      <c r="A1" s="1"/>
      <c r="B1" s="1"/>
      <c r="C1" s="1"/>
    </row>
    <row r="2" spans="1:3" ht="35.1" customHeight="1" x14ac:dyDescent="0.4">
      <c r="A2" s="1"/>
      <c r="B2" s="4" t="s">
        <v>32</v>
      </c>
      <c r="C2" s="1"/>
    </row>
    <row r="3" spans="1:3" ht="16.5" customHeight="1" x14ac:dyDescent="0.4">
      <c r="A3" s="1"/>
      <c r="B3" s="4"/>
      <c r="C3" s="1"/>
    </row>
    <row r="4" spans="1:3" ht="183" customHeight="1" x14ac:dyDescent="0.25">
      <c r="A4" s="1"/>
      <c r="B4" s="34" t="s">
        <v>256</v>
      </c>
      <c r="C4" s="1"/>
    </row>
    <row r="5" spans="1:3" ht="334.5" customHeight="1" x14ac:dyDescent="0.25">
      <c r="A5" s="1"/>
      <c r="B5" s="27" t="s">
        <v>236</v>
      </c>
      <c r="C5" s="1"/>
    </row>
    <row r="6" spans="1:3" ht="293.25" customHeight="1" x14ac:dyDescent="0.25">
      <c r="A6" s="1"/>
      <c r="B6" s="36" t="e" vm="1">
        <v>#VALUE!</v>
      </c>
      <c r="C6" s="1"/>
    </row>
    <row r="7" spans="1:3" ht="256.5" customHeight="1" x14ac:dyDescent="0.25">
      <c r="A7" s="1"/>
      <c r="B7" s="27" t="s">
        <v>272</v>
      </c>
      <c r="C7" s="1"/>
    </row>
    <row r="8" spans="1:3" ht="409.5" customHeight="1" x14ac:dyDescent="0.25">
      <c r="A8" s="1"/>
      <c r="B8" s="92" t="e" vm="2">
        <v>#VALUE!</v>
      </c>
      <c r="C8" s="1"/>
    </row>
    <row r="9" spans="1:3" ht="135.75" customHeight="1" x14ac:dyDescent="0.25">
      <c r="A9" s="1"/>
      <c r="B9" s="92"/>
      <c r="C9" s="1"/>
    </row>
    <row r="10" spans="1:3" ht="361.5" customHeight="1" x14ac:dyDescent="0.25">
      <c r="A10" s="1"/>
      <c r="B10" s="27" t="s">
        <v>258</v>
      </c>
      <c r="C10" s="1"/>
    </row>
    <row r="11" spans="1:3" ht="132.75" customHeight="1" x14ac:dyDescent="0.25">
      <c r="A11" s="1"/>
      <c r="B11" s="7" t="s">
        <v>257</v>
      </c>
      <c r="C11" s="1"/>
    </row>
    <row r="12" spans="1:3" ht="409.5" customHeight="1" x14ac:dyDescent="0.25">
      <c r="A12" s="1"/>
      <c r="B12" s="42" t="e" vm="3">
        <v>#VALUE!</v>
      </c>
      <c r="C12" s="1"/>
    </row>
    <row r="13" spans="1:3" ht="9.75" customHeight="1" x14ac:dyDescent="0.25">
      <c r="A13" s="1"/>
      <c r="B13" s="7"/>
      <c r="C13" s="1"/>
    </row>
    <row r="14" spans="1:3" ht="69.75" customHeight="1" x14ac:dyDescent="0.25">
      <c r="A14" s="1"/>
      <c r="B14" s="35" t="e" vm="4">
        <v>#VALUE!</v>
      </c>
      <c r="C14" s="1"/>
    </row>
    <row r="15" spans="1:3" ht="155.25" customHeight="1" x14ac:dyDescent="0.25">
      <c r="A15" s="1"/>
      <c r="B15" s="27" t="s">
        <v>264</v>
      </c>
      <c r="C15" s="1"/>
    </row>
    <row r="16" spans="1:3" ht="409.5" customHeight="1" x14ac:dyDescent="0.25">
      <c r="A16" s="1"/>
      <c r="B16" s="92" t="e" vm="5">
        <v>#VALUE!</v>
      </c>
      <c r="C16" s="1"/>
    </row>
    <row r="17" spans="1:3" ht="42" customHeight="1" x14ac:dyDescent="0.25">
      <c r="A17" s="1"/>
      <c r="B17" s="92"/>
      <c r="C17" s="1"/>
    </row>
    <row r="18" spans="1:3" ht="83.25" customHeight="1" x14ac:dyDescent="0.25">
      <c r="A18" s="1"/>
      <c r="B18" s="35" t="s">
        <v>262</v>
      </c>
      <c r="C18" s="1"/>
    </row>
    <row r="19" spans="1:3" ht="270" customHeight="1" x14ac:dyDescent="0.25">
      <c r="A19" s="1"/>
      <c r="B19" s="36" t="e" vm="6">
        <v>#VALUE!</v>
      </c>
      <c r="C19" s="1"/>
    </row>
    <row r="20" spans="1:3" ht="202.5" customHeight="1" x14ac:dyDescent="0.25">
      <c r="A20" s="1"/>
      <c r="B20" s="37" t="s">
        <v>48</v>
      </c>
      <c r="C20" s="1"/>
    </row>
    <row r="21" spans="1:3" ht="289.5" customHeight="1" x14ac:dyDescent="0.25">
      <c r="A21" s="1"/>
      <c r="B21" s="5" t="e" vm="7">
        <v>#VALUE!</v>
      </c>
      <c r="C21" s="1"/>
    </row>
    <row r="22" spans="1:3" ht="180" customHeight="1" x14ac:dyDescent="0.25">
      <c r="A22" s="1"/>
      <c r="B22" s="3" t="s">
        <v>181</v>
      </c>
      <c r="C22" s="1"/>
    </row>
    <row r="23" spans="1:3" ht="303.75" customHeight="1" x14ac:dyDescent="0.25">
      <c r="A23" s="1"/>
      <c r="B23" s="15" t="e" vm="8">
        <v>#VALUE!</v>
      </c>
      <c r="C23" s="1"/>
    </row>
    <row r="24" spans="1:3" ht="186.75" customHeight="1" x14ac:dyDescent="0.25">
      <c r="A24" s="1"/>
      <c r="B24" s="6" t="s">
        <v>268</v>
      </c>
      <c r="C24" s="1"/>
    </row>
    <row r="25" spans="1:3" ht="66.75" customHeight="1" x14ac:dyDescent="0.25">
      <c r="A25" s="1"/>
      <c r="B25" s="3" t="s">
        <v>263</v>
      </c>
      <c r="C25" s="1"/>
    </row>
    <row r="26" spans="1:3" ht="155.25" customHeight="1" x14ac:dyDescent="0.25">
      <c r="A26" s="1"/>
      <c r="B26" s="5" t="e" vm="9">
        <v>#VALUE!</v>
      </c>
      <c r="C26" s="1"/>
    </row>
    <row r="27" spans="1:3" ht="204" customHeight="1" x14ac:dyDescent="0.25">
      <c r="A27" s="1"/>
      <c r="B27" s="53" t="s">
        <v>265</v>
      </c>
      <c r="C27" s="1"/>
    </row>
    <row r="28" spans="1:3" ht="14.45" customHeight="1" x14ac:dyDescent="0.25">
      <c r="A28" s="1"/>
      <c r="B28" s="1"/>
      <c r="C28" s="1"/>
    </row>
  </sheetData>
  <sheetProtection sheet="1" selectLockedCells="1" selectUnlockedCells="1"/>
  <mergeCells count="2">
    <mergeCell ref="B8:B9"/>
    <mergeCell ref="B16: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64F5-992F-4B45-8D9C-9DDC70B528A6}">
  <sheetPr>
    <tabColor rgb="FF0070C0"/>
  </sheetPr>
  <dimension ref="A1:D15"/>
  <sheetViews>
    <sheetView zoomScaleNormal="100" workbookViewId="0">
      <selection activeCell="C5" sqref="C5"/>
    </sheetView>
  </sheetViews>
  <sheetFormatPr defaultRowHeight="15" x14ac:dyDescent="0.25"/>
  <cols>
    <col min="1" max="1" width="1.5703125" customWidth="1"/>
    <col min="2" max="2" width="60.7109375" customWidth="1"/>
    <col min="3" max="3" width="98.42578125" customWidth="1"/>
    <col min="4" max="4" width="1.5703125" customWidth="1"/>
  </cols>
  <sheetData>
    <row r="1" spans="1:4" ht="8.1" customHeight="1" x14ac:dyDescent="0.25">
      <c r="A1" s="1"/>
      <c r="B1" s="1"/>
      <c r="C1" s="1"/>
      <c r="D1" s="1"/>
    </row>
    <row r="2" spans="1:4" ht="14.45" customHeight="1" x14ac:dyDescent="0.25">
      <c r="A2" s="1"/>
      <c r="B2" s="93" t="s">
        <v>180</v>
      </c>
      <c r="C2" s="94"/>
      <c r="D2" s="1"/>
    </row>
    <row r="3" spans="1:4" x14ac:dyDescent="0.25">
      <c r="A3" s="1"/>
      <c r="B3" s="94"/>
      <c r="C3" s="94"/>
      <c r="D3" s="1"/>
    </row>
    <row r="4" spans="1:4" ht="8.1" customHeight="1" x14ac:dyDescent="0.25">
      <c r="A4" s="1"/>
      <c r="B4" s="1"/>
      <c r="C4" s="1"/>
      <c r="D4" s="1"/>
    </row>
    <row r="5" spans="1:4" ht="24.95" customHeight="1" x14ac:dyDescent="0.25">
      <c r="A5" s="1"/>
      <c r="B5" s="2" t="s">
        <v>22</v>
      </c>
      <c r="C5" s="11"/>
      <c r="D5" s="1"/>
    </row>
    <row r="6" spans="1:4" ht="24.95" customHeight="1" x14ac:dyDescent="0.25">
      <c r="A6" s="1"/>
      <c r="B6" s="40" t="s">
        <v>25</v>
      </c>
      <c r="C6" s="41"/>
      <c r="D6" s="1"/>
    </row>
    <row r="7" spans="1:4" ht="24.95" customHeight="1" x14ac:dyDescent="0.25">
      <c r="A7" s="1"/>
      <c r="B7" s="2" t="s">
        <v>26</v>
      </c>
      <c r="C7" s="11"/>
      <c r="D7" s="1"/>
    </row>
    <row r="8" spans="1:4" ht="24.95" customHeight="1" x14ac:dyDescent="0.25">
      <c r="A8" s="1"/>
      <c r="B8" s="40" t="s">
        <v>27</v>
      </c>
      <c r="C8" s="41"/>
      <c r="D8" s="1"/>
    </row>
    <row r="9" spans="1:4" ht="24.95" customHeight="1" x14ac:dyDescent="0.25">
      <c r="A9" s="1"/>
      <c r="B9" s="2" t="s">
        <v>28</v>
      </c>
      <c r="C9" s="11"/>
      <c r="D9" s="1"/>
    </row>
    <row r="10" spans="1:4" ht="24.95" customHeight="1" x14ac:dyDescent="0.25">
      <c r="A10" s="1"/>
      <c r="B10" s="40" t="s">
        <v>30</v>
      </c>
      <c r="C10" s="41"/>
      <c r="D10" s="1"/>
    </row>
    <row r="11" spans="1:4" ht="24.95" customHeight="1" x14ac:dyDescent="0.25">
      <c r="A11" s="1"/>
      <c r="B11" s="2" t="s">
        <v>29</v>
      </c>
      <c r="C11" s="11"/>
      <c r="D11" s="1"/>
    </row>
    <row r="12" spans="1:4" ht="24.95" customHeight="1" x14ac:dyDescent="0.25">
      <c r="A12" s="1"/>
      <c r="B12" s="40" t="s">
        <v>23</v>
      </c>
      <c r="C12" s="41"/>
      <c r="D12" s="1"/>
    </row>
    <row r="13" spans="1:4" ht="24.95" customHeight="1" x14ac:dyDescent="0.25">
      <c r="A13" s="1"/>
      <c r="B13" s="2" t="s">
        <v>24</v>
      </c>
      <c r="C13" s="11"/>
      <c r="D13" s="1"/>
    </row>
    <row r="14" spans="1:4" ht="24.95" customHeight="1" x14ac:dyDescent="0.25">
      <c r="A14" s="1"/>
      <c r="B14" s="40" t="s">
        <v>31</v>
      </c>
      <c r="C14" s="41"/>
      <c r="D14" s="1"/>
    </row>
    <row r="15" spans="1:4" ht="8.1" customHeight="1" x14ac:dyDescent="0.25">
      <c r="A15" s="1"/>
      <c r="B15" s="1"/>
      <c r="C15" s="1"/>
      <c r="D15" s="1"/>
    </row>
  </sheetData>
  <sheetProtection sheet="1" selectLockedCells="1"/>
  <protectedRanges>
    <protectedRange algorithmName="SHA-512" hashValue="JaH8Ta27Y/8d3HNebkNvIKlsnUP7/habH2YQ232DMsng3c4Mn4RsMwrrxYyenArxSddE/hqD+ZSg2BafpLsJew==" saltValue="NwiEOKl7cf9paKZJXN7z+w==" spinCount="100000" sqref="C12:C14 C5:C11" name="Facility Details"/>
  </protectedRanges>
  <mergeCells count="1">
    <mergeCell ref="B2:C3"/>
  </mergeCells>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78A7B9B-468B-483C-98FB-59C3057A8AB7}">
          <x14:formula1>
            <xm:f>Lists!$B$2:$B$9</xm:f>
          </x14:formula1>
          <xm:sqref>C10</xm:sqref>
        </x14:dataValidation>
        <x14:dataValidation type="list" allowBlank="1" showInputMessage="1" xr:uid="{F46B0F46-C4CF-45A5-BEDF-5FA977148C72}">
          <x14:formula1>
            <xm:f>Lists!$C$2:$C$5</xm:f>
          </x14:formula1>
          <xm:sqref>C12</xm:sqref>
        </x14:dataValidation>
        <x14:dataValidation type="list" allowBlank="1" showInputMessage="1" showErrorMessage="1" xr:uid="{AC65A950-9018-4C7B-95C0-DDA94C4CED57}">
          <x14:formula1>
            <xm:f>Lists!$A$2:$A$6</xm:f>
          </x14:formula1>
          <xm:sqref>C7</xm:sqref>
        </x14:dataValidation>
        <x14:dataValidation type="list" errorStyle="information" allowBlank="1" showInputMessage="1" xr:uid="{B0F1D093-7F0F-48E7-9919-081C20E4C852}">
          <x14:formula1>
            <xm:f>IF($C$12="Siemens",Lists!G2:G42,IF($C$12="Canon/Toshiba",Lists!D2:D22,IF($C$12="GE/GE Healthcare",Lists!E2:E24,IF($C$12="Philips",Lists!F2:F18,""))))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F5B0-6C25-4C92-80A8-C8855DC17A34}">
  <sheetPr>
    <tabColor theme="9" tint="-0.249977111117893"/>
  </sheetPr>
  <dimension ref="A1:G50"/>
  <sheetViews>
    <sheetView zoomScale="70" zoomScaleNormal="70" workbookViewId="0">
      <pane ySplit="1" topLeftCell="A2" activePane="bottomLeft" state="frozen"/>
      <selection pane="bottomLeft" activeCell="C3" sqref="C3"/>
    </sheetView>
  </sheetViews>
  <sheetFormatPr defaultColWidth="8.7109375" defaultRowHeight="16.5" customHeight="1" x14ac:dyDescent="0.25"/>
  <cols>
    <col min="1" max="1" width="46.7109375" style="54" customWidth="1"/>
    <col min="2" max="2" width="34.28515625" style="54" customWidth="1"/>
    <col min="3" max="3" width="23.7109375" style="5" customWidth="1"/>
    <col min="4" max="4" width="66.7109375" style="54" customWidth="1"/>
    <col min="5" max="5" width="24.5703125" style="54" bestFit="1" customWidth="1"/>
    <col min="6" max="6" width="8.7109375" style="54"/>
    <col min="7" max="7" width="16.85546875" style="54" customWidth="1"/>
    <col min="8" max="8" width="26.28515625" style="54" customWidth="1"/>
    <col min="9" max="9" width="17.140625" style="54" customWidth="1"/>
    <col min="10" max="16384" width="8.7109375" style="54"/>
  </cols>
  <sheetData>
    <row r="1" spans="1:4" ht="16.5" customHeight="1" x14ac:dyDescent="0.25">
      <c r="A1" s="67" t="s">
        <v>183</v>
      </c>
      <c r="B1" s="67" t="s">
        <v>198</v>
      </c>
      <c r="C1" s="68" t="s">
        <v>237</v>
      </c>
      <c r="D1" s="68" t="s">
        <v>225</v>
      </c>
    </row>
    <row r="2" spans="1:4" ht="16.5" customHeight="1" x14ac:dyDescent="0.25">
      <c r="A2" s="86" t="s">
        <v>269</v>
      </c>
      <c r="B2" s="62"/>
      <c r="C2" s="63"/>
      <c r="D2" s="82"/>
    </row>
    <row r="3" spans="1:4" ht="16.5" customHeight="1" x14ac:dyDescent="0.25">
      <c r="A3" s="69" t="s">
        <v>184</v>
      </c>
      <c r="B3" s="69" t="s">
        <v>199</v>
      </c>
      <c r="C3" s="70" t="s">
        <v>238</v>
      </c>
      <c r="D3" s="71" t="s">
        <v>243</v>
      </c>
    </row>
    <row r="4" spans="1:4" ht="16.5" customHeight="1" x14ac:dyDescent="0.25">
      <c r="A4" s="72" t="s">
        <v>222</v>
      </c>
      <c r="B4" s="72" t="s">
        <v>219</v>
      </c>
      <c r="C4" s="73" t="s">
        <v>238</v>
      </c>
      <c r="D4" s="74"/>
    </row>
    <row r="5" spans="1:4" ht="16.5" customHeight="1" x14ac:dyDescent="0.25">
      <c r="A5" s="75" t="s">
        <v>223</v>
      </c>
      <c r="B5" s="75" t="s">
        <v>224</v>
      </c>
      <c r="C5" s="70" t="s">
        <v>238</v>
      </c>
      <c r="D5" s="76"/>
    </row>
    <row r="6" spans="1:4" ht="16.5" customHeight="1" x14ac:dyDescent="0.25">
      <c r="A6" s="75" t="s">
        <v>248</v>
      </c>
      <c r="B6" s="75" t="s">
        <v>249</v>
      </c>
      <c r="C6" s="73" t="s">
        <v>239</v>
      </c>
      <c r="D6" s="71"/>
    </row>
    <row r="7" spans="1:4" ht="16.5" customHeight="1" x14ac:dyDescent="0.25">
      <c r="A7" s="77" t="s">
        <v>244</v>
      </c>
      <c r="B7" s="77" t="s">
        <v>247</v>
      </c>
      <c r="C7" s="70" t="s">
        <v>239</v>
      </c>
      <c r="D7" s="71" t="s">
        <v>245</v>
      </c>
    </row>
    <row r="8" spans="1:4" ht="16.5" customHeight="1" x14ac:dyDescent="0.25">
      <c r="A8" s="77" t="s">
        <v>250</v>
      </c>
      <c r="B8" s="77" t="s">
        <v>251</v>
      </c>
      <c r="C8" s="73" t="s">
        <v>239</v>
      </c>
      <c r="D8" s="74"/>
    </row>
    <row r="9" spans="1:4" ht="16.5" customHeight="1" x14ac:dyDescent="0.25">
      <c r="A9" s="77" t="s">
        <v>240</v>
      </c>
      <c r="B9" s="77" t="s">
        <v>219</v>
      </c>
      <c r="C9" s="70" t="s">
        <v>239</v>
      </c>
      <c r="D9" s="71"/>
    </row>
    <row r="10" spans="1:4" ht="16.5" customHeight="1" x14ac:dyDescent="0.25">
      <c r="A10" s="77" t="s">
        <v>241</v>
      </c>
      <c r="B10" s="77" t="s">
        <v>219</v>
      </c>
      <c r="C10" s="73" t="s">
        <v>239</v>
      </c>
      <c r="D10" s="74"/>
    </row>
    <row r="11" spans="1:4" ht="16.5" customHeight="1" x14ac:dyDescent="0.25">
      <c r="A11" s="77" t="s">
        <v>242</v>
      </c>
      <c r="B11" s="77" t="s">
        <v>218</v>
      </c>
      <c r="C11" s="70" t="s">
        <v>239</v>
      </c>
      <c r="D11" s="71"/>
    </row>
    <row r="12" spans="1:4" ht="16.5" customHeight="1" x14ac:dyDescent="0.25">
      <c r="A12" s="77" t="s">
        <v>252</v>
      </c>
      <c r="B12" s="77" t="s">
        <v>254</v>
      </c>
      <c r="C12" s="73" t="s">
        <v>239</v>
      </c>
      <c r="D12" s="74"/>
    </row>
    <row r="13" spans="1:4" ht="16.5" customHeight="1" x14ac:dyDescent="0.25">
      <c r="A13" s="77" t="s">
        <v>255</v>
      </c>
      <c r="B13" s="77" t="s">
        <v>253</v>
      </c>
      <c r="C13" s="70" t="s">
        <v>239</v>
      </c>
      <c r="D13" s="71"/>
    </row>
    <row r="14" spans="1:4" ht="16.5" customHeight="1" x14ac:dyDescent="0.25">
      <c r="A14" s="87" t="s">
        <v>226</v>
      </c>
      <c r="B14" s="60"/>
      <c r="C14" s="61"/>
      <c r="D14" s="83"/>
    </row>
    <row r="15" spans="1:4" ht="16.5" customHeight="1" x14ac:dyDescent="0.25">
      <c r="A15" s="77" t="s">
        <v>227</v>
      </c>
      <c r="B15" s="77" t="s">
        <v>228</v>
      </c>
      <c r="C15" s="73" t="s">
        <v>239</v>
      </c>
      <c r="D15" s="71"/>
    </row>
    <row r="16" spans="1:4" ht="16.5" customHeight="1" x14ac:dyDescent="0.25">
      <c r="A16" s="77" t="s">
        <v>229</v>
      </c>
      <c r="B16" s="77" t="s">
        <v>230</v>
      </c>
      <c r="C16" s="73" t="s">
        <v>239</v>
      </c>
      <c r="D16" s="71"/>
    </row>
    <row r="17" spans="1:7" ht="16.5" customHeight="1" x14ac:dyDescent="0.25">
      <c r="A17" s="77" t="s">
        <v>231</v>
      </c>
      <c r="B17" s="77" t="s">
        <v>228</v>
      </c>
      <c r="C17" s="73" t="s">
        <v>239</v>
      </c>
      <c r="D17" s="78"/>
    </row>
    <row r="18" spans="1:7" ht="16.5" customHeight="1" x14ac:dyDescent="0.25">
      <c r="A18" s="86" t="s">
        <v>270</v>
      </c>
      <c r="B18" s="62"/>
      <c r="C18" s="63"/>
      <c r="D18" s="82"/>
      <c r="E18"/>
      <c r="F18"/>
      <c r="G18"/>
    </row>
    <row r="19" spans="1:7" ht="16.5" customHeight="1" x14ac:dyDescent="0.25">
      <c r="A19" s="88" t="s">
        <v>101</v>
      </c>
      <c r="B19" s="64"/>
      <c r="C19" s="61"/>
      <c r="D19" s="84"/>
      <c r="E19"/>
      <c r="F19"/>
      <c r="G19"/>
    </row>
    <row r="20" spans="1:7" ht="16.5" customHeight="1" x14ac:dyDescent="0.25">
      <c r="A20" s="69" t="s">
        <v>202</v>
      </c>
      <c r="B20" s="69" t="s">
        <v>201</v>
      </c>
      <c r="C20" s="70" t="s">
        <v>239</v>
      </c>
      <c r="D20" s="71" t="s">
        <v>188</v>
      </c>
      <c r="E20"/>
      <c r="F20"/>
      <c r="G20"/>
    </row>
    <row r="21" spans="1:7" ht="16.5" customHeight="1" x14ac:dyDescent="0.25">
      <c r="A21" s="72" t="s">
        <v>214</v>
      </c>
      <c r="B21" s="72" t="s">
        <v>215</v>
      </c>
      <c r="C21" s="73" t="s">
        <v>239</v>
      </c>
      <c r="D21" s="74" t="s">
        <v>216</v>
      </c>
      <c r="E21"/>
      <c r="F21"/>
      <c r="G21"/>
    </row>
    <row r="22" spans="1:7" ht="16.5" customHeight="1" x14ac:dyDescent="0.25">
      <c r="A22" s="75" t="s">
        <v>208</v>
      </c>
      <c r="B22" s="75" t="s">
        <v>219</v>
      </c>
      <c r="C22" s="70" t="s">
        <v>239</v>
      </c>
      <c r="D22" s="71" t="s">
        <v>209</v>
      </c>
      <c r="E22"/>
      <c r="F22"/>
      <c r="G22"/>
    </row>
    <row r="23" spans="1:7" ht="16.5" customHeight="1" x14ac:dyDescent="0.25">
      <c r="A23" s="72" t="s">
        <v>210</v>
      </c>
      <c r="B23" s="72" t="s">
        <v>211</v>
      </c>
      <c r="C23" s="73" t="s">
        <v>239</v>
      </c>
      <c r="D23" s="74"/>
      <c r="E23"/>
      <c r="F23"/>
      <c r="G23"/>
    </row>
    <row r="24" spans="1:7" ht="16.5" customHeight="1" x14ac:dyDescent="0.25">
      <c r="A24" s="75" t="s">
        <v>212</v>
      </c>
      <c r="B24" s="75" t="s">
        <v>219</v>
      </c>
      <c r="C24" s="70" t="s">
        <v>239</v>
      </c>
      <c r="D24" s="71"/>
      <c r="E24"/>
      <c r="F24"/>
      <c r="G24"/>
    </row>
    <row r="25" spans="1:7" ht="16.5" customHeight="1" x14ac:dyDescent="0.25">
      <c r="A25" s="89" t="s">
        <v>102</v>
      </c>
      <c r="B25" s="64"/>
      <c r="D25" s="85"/>
      <c r="E25"/>
      <c r="F25"/>
      <c r="G25"/>
    </row>
    <row r="26" spans="1:7" ht="16.5" customHeight="1" x14ac:dyDescent="0.25">
      <c r="A26" s="69" t="s">
        <v>202</v>
      </c>
      <c r="B26" s="69" t="s">
        <v>201</v>
      </c>
      <c r="C26" s="70" t="s">
        <v>239</v>
      </c>
      <c r="D26" s="71" t="s">
        <v>188</v>
      </c>
      <c r="E26"/>
      <c r="F26"/>
      <c r="G26"/>
    </row>
    <row r="27" spans="1:7" ht="16.5" customHeight="1" x14ac:dyDescent="0.25">
      <c r="A27" s="72" t="s">
        <v>214</v>
      </c>
      <c r="B27" s="72" t="s">
        <v>215</v>
      </c>
      <c r="C27" s="73" t="s">
        <v>239</v>
      </c>
      <c r="D27" s="74" t="s">
        <v>216</v>
      </c>
      <c r="E27"/>
      <c r="F27"/>
      <c r="G27"/>
    </row>
    <row r="28" spans="1:7" ht="16.5" customHeight="1" x14ac:dyDescent="0.25">
      <c r="A28" s="75" t="s">
        <v>213</v>
      </c>
      <c r="B28" s="75" t="s">
        <v>219</v>
      </c>
      <c r="C28" s="70" t="s">
        <v>239</v>
      </c>
      <c r="D28" s="71"/>
      <c r="E28"/>
      <c r="F28"/>
      <c r="G28"/>
    </row>
    <row r="29" spans="1:7" ht="16.5" customHeight="1" x14ac:dyDescent="0.25">
      <c r="A29" s="72" t="s">
        <v>217</v>
      </c>
      <c r="B29" s="72" t="s">
        <v>218</v>
      </c>
      <c r="C29" s="73" t="s">
        <v>239</v>
      </c>
      <c r="D29" s="74"/>
      <c r="E29"/>
      <c r="F29"/>
      <c r="G29"/>
    </row>
    <row r="30" spans="1:7" ht="16.5" customHeight="1" x14ac:dyDescent="0.25">
      <c r="A30" s="90" t="s">
        <v>59</v>
      </c>
      <c r="B30" s="65"/>
      <c r="C30" s="63"/>
      <c r="D30" s="83"/>
      <c r="E30"/>
      <c r="F30"/>
      <c r="G30"/>
    </row>
    <row r="31" spans="1:7" ht="16.5" customHeight="1" x14ac:dyDescent="0.25">
      <c r="A31" s="72" t="s">
        <v>206</v>
      </c>
      <c r="B31" s="72" t="s">
        <v>207</v>
      </c>
      <c r="C31" s="73" t="s">
        <v>239</v>
      </c>
      <c r="D31" s="74"/>
      <c r="E31"/>
      <c r="F31"/>
      <c r="G31"/>
    </row>
    <row r="32" spans="1:7" ht="16.5" customHeight="1" x14ac:dyDescent="0.25">
      <c r="A32" s="75" t="s">
        <v>204</v>
      </c>
      <c r="B32" s="75" t="s">
        <v>205</v>
      </c>
      <c r="C32" s="70" t="s">
        <v>239</v>
      </c>
      <c r="D32" s="71"/>
      <c r="E32"/>
      <c r="F32"/>
      <c r="G32"/>
    </row>
    <row r="33" spans="1:7" ht="16.5" customHeight="1" x14ac:dyDescent="0.25">
      <c r="A33" s="72" t="s">
        <v>220</v>
      </c>
      <c r="B33" s="72" t="s">
        <v>221</v>
      </c>
      <c r="C33" s="73" t="s">
        <v>239</v>
      </c>
      <c r="D33" s="74"/>
      <c r="E33"/>
      <c r="F33"/>
      <c r="G33"/>
    </row>
    <row r="34" spans="1:7" ht="16.5" customHeight="1" x14ac:dyDescent="0.25">
      <c r="A34" s="91" t="s">
        <v>50</v>
      </c>
      <c r="B34" s="62"/>
      <c r="C34" s="63"/>
      <c r="D34" s="83"/>
      <c r="E34"/>
      <c r="F34"/>
      <c r="G34"/>
    </row>
    <row r="35" spans="1:7" ht="16.5" customHeight="1" x14ac:dyDescent="0.25">
      <c r="A35" s="77" t="s">
        <v>185</v>
      </c>
      <c r="B35" s="77" t="s">
        <v>200</v>
      </c>
      <c r="C35" s="73" t="s">
        <v>239</v>
      </c>
      <c r="D35" s="74"/>
      <c r="E35"/>
      <c r="F35"/>
      <c r="G35"/>
    </row>
    <row r="36" spans="1:7" ht="16.5" customHeight="1" x14ac:dyDescent="0.25">
      <c r="A36" s="69" t="s">
        <v>186</v>
      </c>
      <c r="B36" s="69" t="s">
        <v>200</v>
      </c>
      <c r="C36" s="70" t="s">
        <v>239</v>
      </c>
      <c r="D36" s="71"/>
      <c r="E36"/>
      <c r="F36"/>
      <c r="G36"/>
    </row>
    <row r="37" spans="1:7" ht="16.5" customHeight="1" x14ac:dyDescent="0.25">
      <c r="A37" s="72" t="s">
        <v>203</v>
      </c>
      <c r="B37" s="72" t="s">
        <v>219</v>
      </c>
      <c r="C37" s="73" t="s">
        <v>239</v>
      </c>
      <c r="D37" s="74"/>
      <c r="E37"/>
      <c r="F37"/>
      <c r="G37"/>
    </row>
    <row r="38" spans="1:7" ht="16.5" customHeight="1" x14ac:dyDescent="0.25">
      <c r="A38" s="87" t="s">
        <v>271</v>
      </c>
      <c r="B38" s="64"/>
      <c r="C38" s="66"/>
      <c r="D38" s="81"/>
      <c r="E38"/>
      <c r="F38"/>
      <c r="G38"/>
    </row>
    <row r="39" spans="1:7" ht="16.5" customHeight="1" x14ac:dyDescent="0.25">
      <c r="A39" s="79"/>
      <c r="B39" s="79"/>
      <c r="C39" s="70" t="s">
        <v>239</v>
      </c>
      <c r="D39" s="71"/>
      <c r="E39"/>
      <c r="F39"/>
      <c r="G39"/>
    </row>
    <row r="40" spans="1:7" ht="16.5" customHeight="1" x14ac:dyDescent="0.25">
      <c r="A40" s="79"/>
      <c r="B40" s="79"/>
      <c r="C40" s="70" t="s">
        <v>239</v>
      </c>
      <c r="D40" s="71"/>
      <c r="E40"/>
      <c r="F40"/>
      <c r="G40"/>
    </row>
    <row r="41" spans="1:7" ht="16.5" customHeight="1" x14ac:dyDescent="0.25">
      <c r="A41" s="79"/>
      <c r="B41" s="79"/>
      <c r="C41" s="73" t="s">
        <v>239</v>
      </c>
      <c r="D41" s="74"/>
      <c r="E41"/>
      <c r="F41"/>
      <c r="G41"/>
    </row>
    <row r="42" spans="1:7" ht="16.5" customHeight="1" x14ac:dyDescent="0.25">
      <c r="A42" s="79"/>
      <c r="B42" s="79"/>
      <c r="C42" s="70" t="s">
        <v>239</v>
      </c>
      <c r="D42" s="71"/>
      <c r="E42"/>
      <c r="F42"/>
      <c r="G42"/>
    </row>
    <row r="43" spans="1:7" ht="16.5" customHeight="1" x14ac:dyDescent="0.25">
      <c r="A43" s="80"/>
      <c r="B43" s="80"/>
      <c r="C43" s="73" t="s">
        <v>239</v>
      </c>
      <c r="D43" s="74"/>
      <c r="E43"/>
      <c r="F43"/>
      <c r="G43"/>
    </row>
    <row r="44" spans="1:7" ht="16.5" customHeight="1" x14ac:dyDescent="0.25">
      <c r="A44" s="80"/>
      <c r="B44" s="80"/>
      <c r="C44" s="70" t="s">
        <v>239</v>
      </c>
      <c r="D44" s="71"/>
      <c r="E44"/>
      <c r="F44"/>
      <c r="G44"/>
    </row>
    <row r="45" spans="1:7" ht="16.5" customHeight="1" x14ac:dyDescent="0.25">
      <c r="A45" s="80"/>
      <c r="B45" s="80"/>
      <c r="C45" s="73" t="s">
        <v>239</v>
      </c>
      <c r="D45" s="74"/>
      <c r="E45"/>
      <c r="F45"/>
      <c r="G45"/>
    </row>
    <row r="46" spans="1:7" ht="16.5" customHeight="1" x14ac:dyDescent="0.25">
      <c r="A46" s="80"/>
      <c r="B46" s="80"/>
      <c r="C46" s="70" t="s">
        <v>239</v>
      </c>
      <c r="D46" s="71"/>
    </row>
    <row r="47" spans="1:7" ht="16.5" customHeight="1" x14ac:dyDescent="0.25">
      <c r="A47" s="80"/>
      <c r="B47" s="80"/>
      <c r="C47" s="73" t="s">
        <v>239</v>
      </c>
      <c r="D47" s="74"/>
    </row>
    <row r="48" spans="1:7" ht="16.5" customHeight="1" x14ac:dyDescent="0.25">
      <c r="A48" s="80"/>
      <c r="B48" s="80"/>
      <c r="C48" s="70" t="s">
        <v>239</v>
      </c>
      <c r="D48" s="71"/>
    </row>
    <row r="49" spans="1:4" ht="16.5" customHeight="1" x14ac:dyDescent="0.25">
      <c r="A49" s="80"/>
      <c r="B49" s="80"/>
      <c r="C49" s="73" t="s">
        <v>239</v>
      </c>
      <c r="D49" s="71"/>
    </row>
    <row r="50" spans="1:4" ht="16.5" customHeight="1" x14ac:dyDescent="0.25">
      <c r="C50" s="54"/>
    </row>
  </sheetData>
  <sheetProtection sheet="1" selectLockedCells="1"/>
  <dataValidations count="2">
    <dataValidation type="list" allowBlank="1" showInputMessage="1" showErrorMessage="1" sqref="C15" xr:uid="{D1226292-D312-4969-BE97-EF0A6D794961}">
      <formula1>"Yes, No"</formula1>
    </dataValidation>
    <dataValidation type="list" allowBlank="1" showInputMessage="1" showErrorMessage="1" sqref="C35:C49 C26:C29 C31:C33 C20:C24 C3:C13 C16:C17" xr:uid="{8F96ECD9-2200-4FE7-A06B-9ABD69BD54A4}">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2FEB-A48A-4E77-B577-45ADB4E56A62}">
  <sheetPr>
    <tabColor rgb="FFFFFF00"/>
  </sheetPr>
  <dimension ref="A1:L53"/>
  <sheetViews>
    <sheetView zoomScale="80" zoomScaleNormal="80" workbookViewId="0">
      <pane ySplit="3" topLeftCell="A4" activePane="bottomLeft" state="frozen"/>
      <selection pane="bottomLeft" activeCell="B4" sqref="B4"/>
    </sheetView>
  </sheetViews>
  <sheetFormatPr defaultColWidth="25.5703125" defaultRowHeight="15" x14ac:dyDescent="0.25"/>
  <cols>
    <col min="1" max="7" width="15.5703125" customWidth="1"/>
    <col min="8" max="10" width="25.5703125" style="16"/>
    <col min="11" max="13" width="25.5703125" style="16" customWidth="1"/>
    <col min="14" max="16384" width="25.5703125" style="16"/>
  </cols>
  <sheetData>
    <row r="1" spans="1:12" s="55" customFormat="1" ht="30" customHeight="1" x14ac:dyDescent="0.25">
      <c r="A1" s="95" t="s">
        <v>259</v>
      </c>
      <c r="B1" s="96"/>
      <c r="C1" s="96"/>
      <c r="D1" s="96"/>
      <c r="E1" s="96"/>
      <c r="F1" s="96"/>
      <c r="G1" s="96"/>
    </row>
    <row r="2" spans="1:12" s="56" customFormat="1" ht="27" customHeight="1" x14ac:dyDescent="0.35">
      <c r="A2" s="97" t="s">
        <v>0</v>
      </c>
      <c r="B2" s="28" t="s">
        <v>189</v>
      </c>
      <c r="C2" s="29" t="s">
        <v>234</v>
      </c>
      <c r="D2" s="29" t="s">
        <v>191</v>
      </c>
      <c r="E2" s="28" t="s">
        <v>246</v>
      </c>
      <c r="F2" s="57" t="s">
        <v>195</v>
      </c>
      <c r="G2" s="30" t="s">
        <v>197</v>
      </c>
      <c r="H2" s="58" t="str" cm="1">
        <f t="array" ref="H2:J2">IF(COUNTIF(Optional_Additional_Fields!$C:$C,"Yes")=0,"",TRANSPOSE(_xlfn._xlws.FILTER(IF(Optional_Additional_Fields!$A:$A&lt;&gt;"", Optional_Additional_Fields!$A:$A, "Please enter field name"), Optional_Additional_Fields!$C:$C="Yes")))</f>
        <v>Tube Voltage</v>
      </c>
      <c r="I2" s="56" t="str">
        <v>Pitch</v>
      </c>
      <c r="J2" s="56" t="str">
        <v>Rotation Time</v>
      </c>
    </row>
    <row r="3" spans="1:12" s="39" customFormat="1" ht="27" customHeight="1" x14ac:dyDescent="0.25">
      <c r="A3" s="98"/>
      <c r="B3" s="31" t="s">
        <v>190</v>
      </c>
      <c r="C3" s="32" t="s">
        <v>235</v>
      </c>
      <c r="D3" s="32"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4">
        <v>1</v>
      </c>
      <c r="B4" s="25"/>
      <c r="C4" s="25"/>
      <c r="D4" s="25"/>
      <c r="E4" s="25"/>
      <c r="F4" s="25"/>
      <c r="G4" s="24" t="str">
        <f>IF(OR(Head_Data_Entry!$E4="",Head_Data_Entry!$F4=""),"",F4/E4)</f>
        <v/>
      </c>
      <c r="H4" s="19"/>
      <c r="I4" s="19"/>
      <c r="J4" s="19"/>
      <c r="L4" s="21"/>
    </row>
    <row r="5" spans="1:12" s="20" customFormat="1" ht="27" customHeight="1" x14ac:dyDescent="0.25">
      <c r="A5" s="45">
        <v>2</v>
      </c>
      <c r="B5" s="25"/>
      <c r="C5" s="25"/>
      <c r="D5" s="25"/>
      <c r="E5" s="25"/>
      <c r="F5" s="25"/>
      <c r="G5" s="43" t="str">
        <f>IF(OR(Head_Data_Entry!$E5="",Head_Data_Entry!$F5=""),"",F5/E5)</f>
        <v/>
      </c>
      <c r="H5" s="19"/>
      <c r="I5" s="19"/>
      <c r="J5" s="19"/>
      <c r="L5" s="21"/>
    </row>
    <row r="6" spans="1:12" s="20" customFormat="1" ht="27" customHeight="1" x14ac:dyDescent="0.25">
      <c r="A6" s="44">
        <v>3</v>
      </c>
      <c r="B6" s="25"/>
      <c r="C6" s="25"/>
      <c r="D6" s="25"/>
      <c r="E6" s="25"/>
      <c r="F6" s="25"/>
      <c r="G6" s="24" t="str">
        <f>IF(OR(Head_Data_Entry!$E6="",Head_Data_Entry!$F6=""),"",F6/E6)</f>
        <v/>
      </c>
      <c r="H6" s="19"/>
      <c r="I6" s="19"/>
      <c r="J6" s="19"/>
      <c r="L6" s="21"/>
    </row>
    <row r="7" spans="1:12" s="20" customFormat="1" ht="27" customHeight="1" x14ac:dyDescent="0.25">
      <c r="A7" s="45">
        <v>4</v>
      </c>
      <c r="B7" s="25"/>
      <c r="C7" s="25"/>
      <c r="D7" s="25"/>
      <c r="E7" s="25"/>
      <c r="F7" s="25"/>
      <c r="G7" s="43" t="str">
        <f>IF(OR(Head_Data_Entry!$E7="",Head_Data_Entry!$F7=""),"",F7/E7)</f>
        <v/>
      </c>
      <c r="H7" s="19"/>
      <c r="I7" s="19"/>
      <c r="J7" s="19"/>
      <c r="L7" s="21"/>
    </row>
    <row r="8" spans="1:12" s="20" customFormat="1" ht="27" customHeight="1" x14ac:dyDescent="0.25">
      <c r="A8" s="44">
        <v>5</v>
      </c>
      <c r="B8" s="25"/>
      <c r="C8" s="25"/>
      <c r="D8" s="25"/>
      <c r="E8" s="25"/>
      <c r="F8" s="25"/>
      <c r="G8" s="24" t="str">
        <f>IF(OR(Head_Data_Entry!$E8="",Head_Data_Entry!$F8=""),"",F8/E8)</f>
        <v/>
      </c>
      <c r="H8" s="19"/>
      <c r="I8" s="19"/>
      <c r="J8" s="19"/>
      <c r="L8" s="21"/>
    </row>
    <row r="9" spans="1:12" s="20" customFormat="1" ht="27" customHeight="1" x14ac:dyDescent="0.25">
      <c r="A9" s="45">
        <v>6</v>
      </c>
      <c r="B9" s="25"/>
      <c r="C9" s="25"/>
      <c r="D9" s="25"/>
      <c r="E9" s="25"/>
      <c r="F9" s="25"/>
      <c r="G9" s="43" t="str">
        <f>IF(OR(Head_Data_Entry!$E9="",Head_Data_Entry!$F9=""),"",F9/E9)</f>
        <v/>
      </c>
      <c r="H9" s="19"/>
      <c r="I9" s="19"/>
      <c r="J9" s="19"/>
      <c r="L9" s="21"/>
    </row>
    <row r="10" spans="1:12" s="20" customFormat="1" ht="27" customHeight="1" x14ac:dyDescent="0.25">
      <c r="A10" s="44">
        <v>7</v>
      </c>
      <c r="B10" s="25"/>
      <c r="C10" s="25"/>
      <c r="D10" s="25"/>
      <c r="E10" s="25"/>
      <c r="F10" s="25"/>
      <c r="G10" s="24" t="str">
        <f>IF(OR(Head_Data_Entry!$E10="",Head_Data_Entry!$F10=""),"",F10/E10)</f>
        <v/>
      </c>
      <c r="H10" s="19"/>
      <c r="I10" s="19"/>
      <c r="J10" s="19"/>
      <c r="L10" s="21"/>
    </row>
    <row r="11" spans="1:12" s="20" customFormat="1" ht="27" customHeight="1" x14ac:dyDescent="0.25">
      <c r="A11" s="45">
        <v>8</v>
      </c>
      <c r="B11" s="25"/>
      <c r="C11" s="25"/>
      <c r="D11" s="25"/>
      <c r="E11" s="25"/>
      <c r="F11" s="25"/>
      <c r="G11" s="43" t="str">
        <f>IF(OR(Head_Data_Entry!$E11="",Head_Data_Entry!$F11=""),"",F11/E11)</f>
        <v/>
      </c>
      <c r="H11" s="19"/>
      <c r="I11" s="19"/>
      <c r="J11" s="19"/>
      <c r="L11" s="21"/>
    </row>
    <row r="12" spans="1:12" s="20" customFormat="1" ht="27" customHeight="1" x14ac:dyDescent="0.25">
      <c r="A12" s="44">
        <v>9</v>
      </c>
      <c r="B12" s="25"/>
      <c r="C12" s="25"/>
      <c r="D12" s="25"/>
      <c r="E12" s="25"/>
      <c r="F12" s="25"/>
      <c r="G12" s="24" t="str">
        <f>IF(OR(Head_Data_Entry!$E12="",Head_Data_Entry!$F12=""),"",F12/E12)</f>
        <v/>
      </c>
      <c r="H12" s="19"/>
      <c r="I12" s="19"/>
      <c r="J12" s="19"/>
      <c r="L12" s="21"/>
    </row>
    <row r="13" spans="1:12" s="20" customFormat="1" ht="27" customHeight="1" x14ac:dyDescent="0.25">
      <c r="A13" s="45">
        <v>10</v>
      </c>
      <c r="B13" s="25"/>
      <c r="C13" s="25"/>
      <c r="D13" s="25"/>
      <c r="E13" s="25"/>
      <c r="F13" s="25"/>
      <c r="G13" s="43" t="str">
        <f>IF(OR(Head_Data_Entry!$E13="",Head_Data_Entry!$F13=""),"",F13/E13)</f>
        <v/>
      </c>
      <c r="H13" s="19"/>
      <c r="I13" s="19"/>
      <c r="J13" s="19"/>
      <c r="L13" s="21"/>
    </row>
    <row r="14" spans="1:12" s="20" customFormat="1" ht="27" customHeight="1" x14ac:dyDescent="0.25">
      <c r="A14" s="44">
        <v>11</v>
      </c>
      <c r="B14" s="25"/>
      <c r="C14" s="25"/>
      <c r="D14" s="25"/>
      <c r="E14" s="25"/>
      <c r="F14" s="25"/>
      <c r="G14" s="24" t="str">
        <f>IF(OR(Head_Data_Entry!$E14="",Head_Data_Entry!$F14=""),"",F14/E14)</f>
        <v/>
      </c>
      <c r="H14" s="19"/>
      <c r="I14" s="19"/>
      <c r="J14" s="19"/>
      <c r="L14" s="21"/>
    </row>
    <row r="15" spans="1:12" s="20" customFormat="1" ht="27" customHeight="1" x14ac:dyDescent="0.25">
      <c r="A15" s="45">
        <v>12</v>
      </c>
      <c r="B15" s="25"/>
      <c r="C15" s="25"/>
      <c r="D15" s="25"/>
      <c r="E15" s="25"/>
      <c r="F15" s="25"/>
      <c r="G15" s="43" t="str">
        <f>IF(OR(Head_Data_Entry!$E15="",Head_Data_Entry!$F15=""),"",F15/E15)</f>
        <v/>
      </c>
      <c r="H15" s="19"/>
      <c r="I15" s="19"/>
      <c r="J15" s="19"/>
      <c r="L15" s="21"/>
    </row>
    <row r="16" spans="1:12" s="20" customFormat="1" ht="27" customHeight="1" x14ac:dyDescent="0.25">
      <c r="A16" s="44">
        <v>13</v>
      </c>
      <c r="B16" s="25"/>
      <c r="C16" s="25"/>
      <c r="D16" s="25"/>
      <c r="E16" s="25"/>
      <c r="F16" s="25"/>
      <c r="G16" s="24" t="str">
        <f>IF(OR(Head_Data_Entry!$E16="",Head_Data_Entry!$F16=""),"",F16/E16)</f>
        <v/>
      </c>
      <c r="H16" s="19"/>
      <c r="I16" s="19"/>
      <c r="J16" s="19"/>
      <c r="L16" s="21"/>
    </row>
    <row r="17" spans="1:12" s="20" customFormat="1" ht="27" customHeight="1" x14ac:dyDescent="0.25">
      <c r="A17" s="45">
        <v>14</v>
      </c>
      <c r="B17" s="25"/>
      <c r="C17" s="25"/>
      <c r="D17" s="25"/>
      <c r="E17" s="25"/>
      <c r="F17" s="25"/>
      <c r="G17" s="43" t="str">
        <f>IF(OR(Head_Data_Entry!$E17="",Head_Data_Entry!$F17=""),"",F17/E17)</f>
        <v/>
      </c>
      <c r="H17" s="19"/>
      <c r="I17" s="19"/>
      <c r="J17" s="19"/>
      <c r="L17" s="21"/>
    </row>
    <row r="18" spans="1:12" s="20" customFormat="1" ht="27" customHeight="1" x14ac:dyDescent="0.25">
      <c r="A18" s="44">
        <v>15</v>
      </c>
      <c r="B18" s="25"/>
      <c r="C18" s="25"/>
      <c r="D18" s="25"/>
      <c r="E18" s="25"/>
      <c r="F18" s="25"/>
      <c r="G18" s="24" t="str">
        <f>IF(OR(Head_Data_Entry!$E18="",Head_Data_Entry!$F18=""),"",F18/E18)</f>
        <v/>
      </c>
      <c r="H18" s="19"/>
      <c r="I18" s="19"/>
      <c r="J18" s="19"/>
      <c r="L18" s="21"/>
    </row>
    <row r="19" spans="1:12" s="20" customFormat="1" ht="27" customHeight="1" x14ac:dyDescent="0.25">
      <c r="A19" s="45">
        <v>16</v>
      </c>
      <c r="B19" s="25"/>
      <c r="C19" s="25"/>
      <c r="D19" s="25"/>
      <c r="E19" s="25"/>
      <c r="F19" s="25"/>
      <c r="G19" s="43" t="str">
        <f>IF(OR(Head_Data_Entry!$E19="",Head_Data_Entry!$F19=""),"",F19/E19)</f>
        <v/>
      </c>
      <c r="H19" s="19"/>
      <c r="I19" s="19"/>
      <c r="J19" s="19"/>
      <c r="L19" s="21"/>
    </row>
    <row r="20" spans="1:12" s="20" customFormat="1" ht="27" customHeight="1" x14ac:dyDescent="0.25">
      <c r="A20" s="44">
        <v>17</v>
      </c>
      <c r="B20" s="25"/>
      <c r="C20" s="25"/>
      <c r="D20" s="25"/>
      <c r="E20" s="25"/>
      <c r="F20" s="25"/>
      <c r="G20" s="24" t="str">
        <f>IF(OR(Head_Data_Entry!$E20="",Head_Data_Entry!$F20=""),"",F20/E20)</f>
        <v/>
      </c>
      <c r="H20" s="19"/>
      <c r="I20" s="19"/>
      <c r="J20" s="19"/>
      <c r="L20" s="21"/>
    </row>
    <row r="21" spans="1:12" s="20" customFormat="1" ht="27" customHeight="1" x14ac:dyDescent="0.25">
      <c r="A21" s="45">
        <v>18</v>
      </c>
      <c r="B21" s="25"/>
      <c r="C21" s="25"/>
      <c r="D21" s="25"/>
      <c r="E21" s="25"/>
      <c r="F21" s="25"/>
      <c r="G21" s="43" t="str">
        <f>IF(OR(Head_Data_Entry!$E21="",Head_Data_Entry!$F21=""),"",F21/E21)</f>
        <v/>
      </c>
      <c r="H21" s="19"/>
      <c r="I21" s="19"/>
      <c r="J21" s="19"/>
      <c r="L21" s="21"/>
    </row>
    <row r="22" spans="1:12" s="20" customFormat="1" ht="27" customHeight="1" x14ac:dyDescent="0.25">
      <c r="A22" s="44">
        <v>19</v>
      </c>
      <c r="B22" s="25"/>
      <c r="C22" s="25"/>
      <c r="D22" s="25"/>
      <c r="E22" s="25"/>
      <c r="F22" s="25"/>
      <c r="G22" s="24" t="str">
        <f>IF(OR(Head_Data_Entry!$E22="",Head_Data_Entry!$F22=""),"",F22/E22)</f>
        <v/>
      </c>
      <c r="H22" s="19"/>
      <c r="I22" s="19"/>
      <c r="J22" s="19"/>
      <c r="L22" s="21"/>
    </row>
    <row r="23" spans="1:12" s="20" customFormat="1" ht="27" customHeight="1" x14ac:dyDescent="0.25">
      <c r="A23" s="45">
        <v>20</v>
      </c>
      <c r="B23" s="25"/>
      <c r="C23" s="25"/>
      <c r="D23" s="25"/>
      <c r="E23" s="25"/>
      <c r="F23" s="25"/>
      <c r="G23" s="43" t="str">
        <f>IF(OR(Head_Data_Entry!$E23="",Head_Data_Entry!$F23=""),"",F23/E23)</f>
        <v/>
      </c>
      <c r="H23" s="19"/>
      <c r="I23" s="19"/>
      <c r="J23" s="19"/>
      <c r="L23" s="21"/>
    </row>
    <row r="24" spans="1:12" s="20" customFormat="1" ht="27" customHeight="1" x14ac:dyDescent="0.25">
      <c r="A24" s="44">
        <v>21</v>
      </c>
      <c r="B24" s="25"/>
      <c r="C24" s="25"/>
      <c r="D24" s="25"/>
      <c r="E24" s="25"/>
      <c r="F24" s="25"/>
      <c r="G24" s="24" t="str">
        <f>IF(OR(Head_Data_Entry!$E24="",Head_Data_Entry!$F24=""),"",F24/E24)</f>
        <v/>
      </c>
      <c r="H24" s="19"/>
      <c r="I24" s="19"/>
      <c r="J24" s="19"/>
      <c r="L24" s="21"/>
    </row>
    <row r="25" spans="1:12" s="20" customFormat="1" ht="27" customHeight="1" x14ac:dyDescent="0.25">
      <c r="A25" s="45">
        <v>22</v>
      </c>
      <c r="B25" s="25"/>
      <c r="C25" s="25"/>
      <c r="D25" s="25"/>
      <c r="E25" s="25"/>
      <c r="F25" s="25"/>
      <c r="G25" s="43" t="str">
        <f>IF(OR(Head_Data_Entry!$E25="",Head_Data_Entry!$F25=""),"",F25/E25)</f>
        <v/>
      </c>
      <c r="H25" s="19"/>
      <c r="I25" s="19"/>
      <c r="J25" s="19"/>
      <c r="L25" s="21"/>
    </row>
    <row r="26" spans="1:12" s="20" customFormat="1" ht="27" customHeight="1" x14ac:dyDescent="0.25">
      <c r="A26" s="44">
        <v>23</v>
      </c>
      <c r="B26" s="25"/>
      <c r="C26" s="25"/>
      <c r="D26" s="25"/>
      <c r="E26" s="25"/>
      <c r="F26" s="25"/>
      <c r="G26" s="24" t="str">
        <f>IF(OR(Head_Data_Entry!$E26="",Head_Data_Entry!$F26=""),"",F26/E26)</f>
        <v/>
      </c>
      <c r="H26" s="19"/>
      <c r="I26" s="19"/>
      <c r="J26" s="19"/>
      <c r="L26" s="21"/>
    </row>
    <row r="27" spans="1:12" s="20" customFormat="1" ht="27" customHeight="1" x14ac:dyDescent="0.25">
      <c r="A27" s="45">
        <v>24</v>
      </c>
      <c r="B27" s="25"/>
      <c r="C27" s="25"/>
      <c r="D27" s="25"/>
      <c r="E27" s="25"/>
      <c r="F27" s="25"/>
      <c r="G27" s="43" t="str">
        <f>IF(OR(Head_Data_Entry!$E27="",Head_Data_Entry!$F27=""),"",F27/E27)</f>
        <v/>
      </c>
      <c r="H27" s="19"/>
      <c r="I27" s="19"/>
      <c r="J27" s="19"/>
      <c r="L27" s="21"/>
    </row>
    <row r="28" spans="1:12" s="20" customFormat="1" ht="27" customHeight="1" x14ac:dyDescent="0.25">
      <c r="A28" s="44">
        <v>25</v>
      </c>
      <c r="B28" s="25"/>
      <c r="C28" s="25"/>
      <c r="D28" s="25"/>
      <c r="E28" s="25"/>
      <c r="F28" s="25"/>
      <c r="G28" s="24" t="str">
        <f>IF(OR(Head_Data_Entry!$E28="",Head_Data_Entry!$F28=""),"",F28/E28)</f>
        <v/>
      </c>
      <c r="H28" s="19"/>
      <c r="I28" s="19"/>
      <c r="J28" s="19"/>
      <c r="L28" s="21"/>
    </row>
    <row r="29" spans="1:12" s="20" customFormat="1" ht="27" customHeight="1" x14ac:dyDescent="0.25">
      <c r="A29" s="45">
        <v>26</v>
      </c>
      <c r="B29" s="25"/>
      <c r="C29" s="25"/>
      <c r="D29" s="25"/>
      <c r="E29" s="25"/>
      <c r="F29" s="25"/>
      <c r="G29" s="43" t="str">
        <f>IF(OR(Head_Data_Entry!$E29="",Head_Data_Entry!$F29=""),"",F29/E29)</f>
        <v/>
      </c>
      <c r="H29" s="19"/>
      <c r="I29" s="19"/>
      <c r="J29" s="19"/>
      <c r="L29" s="21"/>
    </row>
    <row r="30" spans="1:12" s="20" customFormat="1" ht="27" customHeight="1" x14ac:dyDescent="0.25">
      <c r="A30" s="44">
        <v>27</v>
      </c>
      <c r="B30" s="25"/>
      <c r="C30" s="25"/>
      <c r="D30" s="25"/>
      <c r="E30" s="25"/>
      <c r="F30" s="25"/>
      <c r="G30" s="24" t="str">
        <f>IF(OR(Head_Data_Entry!$E30="",Head_Data_Entry!$F30=""),"",F30/E30)</f>
        <v/>
      </c>
      <c r="H30" s="19"/>
      <c r="I30" s="19"/>
      <c r="J30" s="19"/>
      <c r="L30" s="21"/>
    </row>
    <row r="31" spans="1:12" s="20" customFormat="1" ht="27" customHeight="1" x14ac:dyDescent="0.25">
      <c r="A31" s="45">
        <v>28</v>
      </c>
      <c r="B31" s="25"/>
      <c r="C31" s="25"/>
      <c r="D31" s="25"/>
      <c r="E31" s="25"/>
      <c r="F31" s="25"/>
      <c r="G31" s="43" t="str">
        <f>IF(OR(Head_Data_Entry!$E31="",Head_Data_Entry!$F31=""),"",F31/E31)</f>
        <v/>
      </c>
      <c r="H31" s="19"/>
      <c r="I31" s="19"/>
      <c r="J31" s="19"/>
      <c r="L31" s="21"/>
    </row>
    <row r="32" spans="1:12" s="20" customFormat="1" ht="27" customHeight="1" x14ac:dyDescent="0.25">
      <c r="A32" s="44">
        <v>29</v>
      </c>
      <c r="B32" s="25"/>
      <c r="C32" s="25"/>
      <c r="D32" s="25"/>
      <c r="E32" s="25"/>
      <c r="F32" s="25"/>
      <c r="G32" s="24" t="str">
        <f>IF(OR(Head_Data_Entry!$E32="",Head_Data_Entry!$F32=""),"",F32/E32)</f>
        <v/>
      </c>
      <c r="H32" s="19"/>
      <c r="I32" s="19"/>
      <c r="J32" s="19"/>
      <c r="L32" s="21"/>
    </row>
    <row r="33" spans="1:12" s="20" customFormat="1" ht="27" customHeight="1" x14ac:dyDescent="0.25">
      <c r="A33" s="45">
        <v>30</v>
      </c>
      <c r="B33" s="25"/>
      <c r="C33" s="25"/>
      <c r="D33" s="25"/>
      <c r="E33" s="25"/>
      <c r="F33" s="25"/>
      <c r="G33" s="43" t="str">
        <f>IF(OR(Head_Data_Entry!$E33="",Head_Data_Entry!$F33=""),"",F33/E33)</f>
        <v/>
      </c>
      <c r="H33" s="19"/>
      <c r="I33" s="19"/>
      <c r="J33" s="19"/>
      <c r="L33" s="21"/>
    </row>
    <row r="34" spans="1:12" s="20" customFormat="1" ht="27" customHeight="1" x14ac:dyDescent="0.25">
      <c r="A34" s="44">
        <v>31</v>
      </c>
      <c r="B34" s="25"/>
      <c r="C34" s="25"/>
      <c r="D34" s="25"/>
      <c r="E34" s="25"/>
      <c r="F34" s="25"/>
      <c r="G34" s="24" t="str">
        <f>IF(OR(Head_Data_Entry!$E34="",Head_Data_Entry!$F34=""),"",F34/E34)</f>
        <v/>
      </c>
      <c r="H34" s="19"/>
      <c r="I34" s="19"/>
      <c r="J34" s="19"/>
      <c r="L34" s="21"/>
    </row>
    <row r="35" spans="1:12" s="20" customFormat="1" ht="27" customHeight="1" x14ac:dyDescent="0.25">
      <c r="A35" s="45">
        <v>32</v>
      </c>
      <c r="B35" s="25"/>
      <c r="C35" s="25"/>
      <c r="D35" s="25"/>
      <c r="E35" s="25"/>
      <c r="F35" s="25"/>
      <c r="G35" s="43" t="str">
        <f>IF(OR(Head_Data_Entry!$E35="",Head_Data_Entry!$F35=""),"",F35/E35)</f>
        <v/>
      </c>
      <c r="H35" s="19"/>
      <c r="I35" s="19"/>
      <c r="J35" s="19"/>
      <c r="L35" s="21"/>
    </row>
    <row r="36" spans="1:12" s="20" customFormat="1" ht="27" customHeight="1" x14ac:dyDescent="0.25">
      <c r="A36" s="44">
        <v>33</v>
      </c>
      <c r="B36" s="25"/>
      <c r="C36" s="25"/>
      <c r="D36" s="25"/>
      <c r="E36" s="25"/>
      <c r="F36" s="25"/>
      <c r="G36" s="24" t="str">
        <f>IF(OR(Head_Data_Entry!$E36="",Head_Data_Entry!$F36=""),"",F36/E36)</f>
        <v/>
      </c>
      <c r="H36" s="19"/>
      <c r="I36" s="19"/>
      <c r="J36" s="19"/>
      <c r="L36" s="21"/>
    </row>
    <row r="37" spans="1:12" s="20" customFormat="1" ht="27" customHeight="1" x14ac:dyDescent="0.25">
      <c r="A37" s="45">
        <v>34</v>
      </c>
      <c r="B37" s="25"/>
      <c r="C37" s="25"/>
      <c r="D37" s="25"/>
      <c r="E37" s="25"/>
      <c r="F37" s="25"/>
      <c r="G37" s="43" t="str">
        <f>IF(OR(Head_Data_Entry!$E37="",Head_Data_Entry!$F37=""),"",F37/E37)</f>
        <v/>
      </c>
      <c r="H37" s="19"/>
      <c r="I37" s="19"/>
      <c r="J37" s="19"/>
      <c r="L37" s="21"/>
    </row>
    <row r="38" spans="1:12" s="20" customFormat="1" ht="27" customHeight="1" x14ac:dyDescent="0.25">
      <c r="A38" s="44">
        <v>35</v>
      </c>
      <c r="B38" s="25"/>
      <c r="C38" s="25"/>
      <c r="D38" s="25"/>
      <c r="E38" s="25"/>
      <c r="F38" s="25"/>
      <c r="G38" s="24" t="str">
        <f>IF(OR(Head_Data_Entry!$E38="",Head_Data_Entry!$F38=""),"",F38/E38)</f>
        <v/>
      </c>
      <c r="H38" s="19"/>
      <c r="I38" s="19"/>
      <c r="J38" s="19"/>
      <c r="L38" s="21"/>
    </row>
    <row r="39" spans="1:12" s="20" customFormat="1" ht="27" customHeight="1" x14ac:dyDescent="0.25">
      <c r="A39" s="45">
        <v>36</v>
      </c>
      <c r="B39" s="25"/>
      <c r="C39" s="25"/>
      <c r="D39" s="25"/>
      <c r="E39" s="25"/>
      <c r="F39" s="25"/>
      <c r="G39" s="43" t="str">
        <f>IF(OR(Head_Data_Entry!$E39="",Head_Data_Entry!$F39=""),"",F39/E39)</f>
        <v/>
      </c>
      <c r="H39" s="19"/>
      <c r="I39" s="19"/>
      <c r="J39" s="19"/>
      <c r="L39" s="21"/>
    </row>
    <row r="40" spans="1:12" s="20" customFormat="1" ht="27" customHeight="1" x14ac:dyDescent="0.25">
      <c r="A40" s="44">
        <v>37</v>
      </c>
      <c r="B40" s="25"/>
      <c r="C40" s="25"/>
      <c r="D40" s="25"/>
      <c r="E40" s="25"/>
      <c r="F40" s="25"/>
      <c r="G40" s="24" t="str">
        <f>IF(OR(Head_Data_Entry!$E40="",Head_Data_Entry!$F40=""),"",F40/E40)</f>
        <v/>
      </c>
      <c r="H40" s="19"/>
      <c r="I40" s="19"/>
      <c r="J40" s="19"/>
      <c r="L40" s="21"/>
    </row>
    <row r="41" spans="1:12" s="20" customFormat="1" ht="27" customHeight="1" x14ac:dyDescent="0.25">
      <c r="A41" s="45">
        <v>38</v>
      </c>
      <c r="B41" s="25"/>
      <c r="C41" s="25"/>
      <c r="D41" s="25"/>
      <c r="E41" s="25"/>
      <c r="F41" s="25"/>
      <c r="G41" s="43" t="str">
        <f>IF(OR(Head_Data_Entry!$E41="",Head_Data_Entry!$F41=""),"",F41/E41)</f>
        <v/>
      </c>
      <c r="H41" s="19"/>
      <c r="I41" s="19"/>
      <c r="J41" s="19"/>
      <c r="L41" s="21"/>
    </row>
    <row r="42" spans="1:12" s="20" customFormat="1" ht="27" customHeight="1" x14ac:dyDescent="0.25">
      <c r="A42" s="44">
        <v>39</v>
      </c>
      <c r="B42" s="25"/>
      <c r="C42" s="25"/>
      <c r="D42" s="25"/>
      <c r="E42" s="25"/>
      <c r="F42" s="25"/>
      <c r="G42" s="24" t="str">
        <f>IF(OR(Head_Data_Entry!$E42="",Head_Data_Entry!$F42=""),"",F42/E42)</f>
        <v/>
      </c>
      <c r="H42" s="19"/>
      <c r="I42" s="19"/>
      <c r="J42" s="19"/>
      <c r="L42" s="21"/>
    </row>
    <row r="43" spans="1:12" s="20" customFormat="1" ht="27" customHeight="1" x14ac:dyDescent="0.25">
      <c r="A43" s="45">
        <v>40</v>
      </c>
      <c r="B43" s="25"/>
      <c r="C43" s="25"/>
      <c r="D43" s="25"/>
      <c r="E43" s="25"/>
      <c r="F43" s="25"/>
      <c r="G43" s="43" t="str">
        <f>IF(OR(Head_Data_Entry!$E43="",Head_Data_Entry!$F43=""),"",F43/E43)</f>
        <v/>
      </c>
      <c r="H43" s="19"/>
      <c r="I43" s="19"/>
      <c r="J43" s="19"/>
      <c r="L43" s="21"/>
    </row>
    <row r="44" spans="1:12" s="20" customFormat="1" ht="27" customHeight="1" x14ac:dyDescent="0.25">
      <c r="A44" s="44">
        <v>41</v>
      </c>
      <c r="B44" s="25"/>
      <c r="C44" s="25"/>
      <c r="D44" s="25"/>
      <c r="E44" s="25"/>
      <c r="F44" s="25"/>
      <c r="G44" s="24" t="str">
        <f>IF(OR(Head_Data_Entry!$E44="",Head_Data_Entry!$F44=""),"",F44/E44)</f>
        <v/>
      </c>
      <c r="H44" s="19"/>
      <c r="I44" s="19"/>
      <c r="J44" s="19"/>
      <c r="L44" s="21"/>
    </row>
    <row r="45" spans="1:12" s="20" customFormat="1" ht="27" customHeight="1" x14ac:dyDescent="0.25">
      <c r="A45" s="45">
        <v>42</v>
      </c>
      <c r="B45" s="25"/>
      <c r="C45" s="25"/>
      <c r="D45" s="25"/>
      <c r="E45" s="25"/>
      <c r="F45" s="25"/>
      <c r="G45" s="43" t="str">
        <f>IF(OR(Head_Data_Entry!$E45="",Head_Data_Entry!$F45=""),"",F45/E45)</f>
        <v/>
      </c>
      <c r="H45" s="19"/>
      <c r="I45" s="19"/>
      <c r="J45" s="19"/>
      <c r="L45" s="21"/>
    </row>
    <row r="46" spans="1:12" s="20" customFormat="1" ht="27" customHeight="1" x14ac:dyDescent="0.25">
      <c r="A46" s="44">
        <v>43</v>
      </c>
      <c r="B46" s="25"/>
      <c r="C46" s="25"/>
      <c r="D46" s="25"/>
      <c r="E46" s="25"/>
      <c r="F46" s="25"/>
      <c r="G46" s="24" t="str">
        <f>IF(OR(Head_Data_Entry!$E46="",Head_Data_Entry!$F46=""),"",F46/E46)</f>
        <v/>
      </c>
      <c r="H46" s="19"/>
      <c r="I46" s="19"/>
      <c r="J46" s="19"/>
      <c r="L46" s="21"/>
    </row>
    <row r="47" spans="1:12" s="20" customFormat="1" ht="27" customHeight="1" x14ac:dyDescent="0.25">
      <c r="A47" s="45">
        <v>44</v>
      </c>
      <c r="B47" s="25"/>
      <c r="C47" s="25"/>
      <c r="D47" s="25"/>
      <c r="E47" s="25"/>
      <c r="F47" s="25"/>
      <c r="G47" s="43" t="str">
        <f>IF(OR(Head_Data_Entry!$E47="",Head_Data_Entry!$F47=""),"",F47/E47)</f>
        <v/>
      </c>
      <c r="H47" s="19"/>
      <c r="I47" s="19"/>
      <c r="J47" s="19"/>
      <c r="L47" s="21"/>
    </row>
    <row r="48" spans="1:12" s="20" customFormat="1" ht="27" customHeight="1" x14ac:dyDescent="0.25">
      <c r="A48" s="44">
        <v>45</v>
      </c>
      <c r="B48" s="25"/>
      <c r="C48" s="25"/>
      <c r="D48" s="25"/>
      <c r="E48" s="25"/>
      <c r="F48" s="25"/>
      <c r="G48" s="24" t="str">
        <f>IF(OR(Head_Data_Entry!$E48="",Head_Data_Entry!$F48=""),"",F48/E48)</f>
        <v/>
      </c>
      <c r="H48" s="19"/>
      <c r="I48" s="19"/>
      <c r="J48" s="19"/>
      <c r="L48" s="21"/>
    </row>
    <row r="49" spans="1:12" s="20" customFormat="1" ht="27" customHeight="1" x14ac:dyDescent="0.25">
      <c r="A49" s="45">
        <v>46</v>
      </c>
      <c r="B49" s="25"/>
      <c r="C49" s="25"/>
      <c r="D49" s="25"/>
      <c r="E49" s="25"/>
      <c r="F49" s="25"/>
      <c r="G49" s="43" t="str">
        <f>IF(OR(Head_Data_Entry!$E49="",Head_Data_Entry!$F49=""),"",F49/E49)</f>
        <v/>
      </c>
      <c r="H49" s="19"/>
      <c r="I49" s="19"/>
      <c r="J49" s="19"/>
      <c r="L49" s="21"/>
    </row>
    <row r="50" spans="1:12" s="20" customFormat="1" ht="27" customHeight="1" x14ac:dyDescent="0.25">
      <c r="A50" s="44">
        <v>47</v>
      </c>
      <c r="B50" s="25"/>
      <c r="C50" s="25"/>
      <c r="D50" s="25"/>
      <c r="E50" s="25"/>
      <c r="F50" s="25"/>
      <c r="G50" s="24" t="str">
        <f>IF(OR(Head_Data_Entry!$E50="",Head_Data_Entry!$F50=""),"",F50/E50)</f>
        <v/>
      </c>
      <c r="H50" s="19"/>
      <c r="I50" s="19"/>
      <c r="J50" s="19"/>
      <c r="L50" s="21"/>
    </row>
    <row r="51" spans="1:12" s="20" customFormat="1" ht="27" customHeight="1" x14ac:dyDescent="0.25">
      <c r="A51" s="45">
        <v>48</v>
      </c>
      <c r="B51" s="25"/>
      <c r="C51" s="25"/>
      <c r="D51" s="25"/>
      <c r="E51" s="25"/>
      <c r="F51" s="25"/>
      <c r="G51" s="43" t="str">
        <f>IF(OR(Head_Data_Entry!$E51="",Head_Data_Entry!$F51=""),"",F51/E51)</f>
        <v/>
      </c>
      <c r="H51" s="19"/>
      <c r="I51" s="19"/>
      <c r="J51" s="19"/>
      <c r="L51" s="21"/>
    </row>
    <row r="52" spans="1:12" s="20" customFormat="1" ht="27" customHeight="1" x14ac:dyDescent="0.25">
      <c r="A52" s="44">
        <v>49</v>
      </c>
      <c r="B52" s="25"/>
      <c r="C52" s="25"/>
      <c r="D52" s="25"/>
      <c r="E52" s="25"/>
      <c r="F52" s="25"/>
      <c r="G52" s="24" t="str">
        <f>IF(OR(Head_Data_Entry!$E52="",Head_Data_Entry!$F52=""),"",F52/E52)</f>
        <v/>
      </c>
      <c r="H52" s="19"/>
      <c r="I52" s="19"/>
      <c r="J52" s="19"/>
      <c r="L52" s="21"/>
    </row>
    <row r="53" spans="1:12" s="20" customFormat="1" ht="27" customHeight="1" x14ac:dyDescent="0.25">
      <c r="A53" s="45">
        <v>50</v>
      </c>
      <c r="B53" s="25"/>
      <c r="C53" s="25"/>
      <c r="D53" s="25"/>
      <c r="E53" s="25"/>
      <c r="F53" s="25"/>
      <c r="G53" s="43" t="str">
        <f>IF(OR(Head_Data_Entry!$E53="",Head_Data_Entry!$F53=""),"",F53/E53)</f>
        <v/>
      </c>
      <c r="H53" s="19"/>
      <c r="I53" s="19"/>
      <c r="J53" s="19"/>
      <c r="L53" s="21"/>
    </row>
  </sheetData>
  <sheetProtection sheet="1" selectLockedCells="1"/>
  <mergeCells count="2">
    <mergeCell ref="A1:G1"/>
    <mergeCell ref="A2:A3"/>
  </mergeCells>
  <conditionalFormatting sqref="B4:B53 E4:F53">
    <cfRule type="expression" dxfId="29" priority="2">
      <formula>AND(MOD(ROW()-1,2)=0, B$2&lt;&gt;"")</formula>
    </cfRule>
    <cfRule type="expression" dxfId="28" priority="5">
      <formula>AND(MOD(ROW(),2)=0, B$2&lt;&gt;"")</formula>
    </cfRule>
  </conditionalFormatting>
  <conditionalFormatting sqref="C4:D53">
    <cfRule type="expression" dxfId="27" priority="1">
      <formula>AND(MOD(ROW()-1,2)=0, C$2&lt;&gt;"")</formula>
    </cfRule>
    <cfRule type="expression" dxfId="26" priority="4">
      <formula>AND(MOD(ROW(),2)=0, C$2&lt;&gt;"")</formula>
    </cfRule>
  </conditionalFormatting>
  <conditionalFormatting sqref="H2:XFD2">
    <cfRule type="cellIs" dxfId="25" priority="11" operator="notEqual">
      <formula>""</formula>
    </cfRule>
  </conditionalFormatting>
  <conditionalFormatting sqref="H3:XFD3">
    <cfRule type="cellIs" dxfId="24" priority="12" operator="notEqual">
      <formula>""</formula>
    </cfRule>
  </conditionalFormatting>
  <conditionalFormatting sqref="H4:XFD53">
    <cfRule type="expression" dxfId="23" priority="3">
      <formula>AND(MOD(ROW()-1,2)=0, H$2&lt;&gt;"")</formula>
    </cfRule>
    <cfRule type="expression" dxfId="22" priority="7">
      <formula>H$2&lt;&gt;""</formula>
    </cfRule>
    <cfRule type="expression" dxfId="21" priority="15">
      <formula>AND(MOD(ROW(),2)=0, H$2&lt;&gt;"")</formula>
    </cfRule>
  </conditionalFormatting>
  <pageMargins left="0.7" right="0.7" top="0.75" bottom="0.75" header="0.3" footer="0.3"/>
  <pageSetup paperSize="9" scale="50" orientation="portrait" r:id="rId1"/>
  <rowBreaks count="1" manualBreakCount="1">
    <brk id="9"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C09B547-2A3B-44AF-AE8B-1A4AF109281C}">
          <x14:formula1>
            <xm:f>Lists!$H$2:$H$3</xm:f>
          </x14:formula1>
          <xm:sqref>C4:C53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BE0B-D252-43B9-BAD1-644E267BC197}">
  <sheetPr>
    <tabColor rgb="FFFFFF00"/>
  </sheetPr>
  <dimension ref="A1:N56"/>
  <sheetViews>
    <sheetView showGridLines="0" zoomScale="80" zoomScaleNormal="80" zoomScaleSheetLayoutView="7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41</v>
      </c>
      <c r="C2" s="93"/>
      <c r="D2" s="93"/>
      <c r="E2" s="93"/>
      <c r="F2" s="93"/>
      <c r="G2" s="1"/>
      <c r="H2" s="14" t="s">
        <v>39</v>
      </c>
      <c r="I2" s="1"/>
      <c r="J2" s="93" t="s">
        <v>40</v>
      </c>
      <c r="K2" s="93"/>
      <c r="L2" s="93"/>
      <c r="M2" s="93"/>
      <c r="N2" s="1"/>
    </row>
    <row r="3" spans="1:14" ht="8.1" customHeight="1" x14ac:dyDescent="0.25">
      <c r="A3" s="1"/>
      <c r="B3" s="1"/>
      <c r="C3" s="1"/>
      <c r="D3" s="1"/>
      <c r="E3" s="1"/>
      <c r="F3" s="1"/>
      <c r="G3" s="1"/>
      <c r="H3" s="1"/>
      <c r="I3" s="1"/>
      <c r="J3" s="1"/>
      <c r="K3" s="1"/>
      <c r="L3" s="1"/>
      <c r="M3" s="1"/>
      <c r="N3" s="1"/>
    </row>
    <row r="4" spans="1:14" ht="33" customHeight="1" x14ac:dyDescent="0.25">
      <c r="A4" s="1"/>
      <c r="B4" s="52" t="s">
        <v>0</v>
      </c>
      <c r="C4" s="52" t="s">
        <v>3</v>
      </c>
      <c r="D4" s="52" t="s">
        <v>187</v>
      </c>
      <c r="E4" s="52" t="s">
        <v>2</v>
      </c>
      <c r="F4" s="52" t="s">
        <v>1</v>
      </c>
      <c r="G4" s="1"/>
      <c r="I4" s="1"/>
      <c r="J4" s="104" t="s">
        <v>47</v>
      </c>
      <c r="K4" s="104"/>
      <c r="L4" s="104"/>
      <c r="M4" s="104"/>
      <c r="N4" s="1"/>
    </row>
    <row r="5" spans="1:14" ht="14.45" customHeight="1" x14ac:dyDescent="0.25">
      <c r="A5" s="1"/>
      <c r="B5" s="48">
        <v>1</v>
      </c>
      <c r="C5" s="49" t="str">
        <f>IF(Head_Data_Entry!B4="","",Head_Data_Entry!B4)</f>
        <v/>
      </c>
      <c r="D5" s="49" t="str">
        <f>IF(Head_Data_Entry!E4="","",Head_Data_Entry!E4)</f>
        <v/>
      </c>
      <c r="E5" s="49" t="str">
        <f>IF(Head_Data_Entry!F4="","",Head_Data_Entry!F4)</f>
        <v/>
      </c>
      <c r="F5" s="49" t="str">
        <f>IF(OR(Head_Summary!$D5="",Head_Summary!$E5=""),"",E5/D5)</f>
        <v/>
      </c>
      <c r="G5" s="1"/>
      <c r="I5" s="1"/>
      <c r="J5" s="99" t="s">
        <v>9</v>
      </c>
      <c r="K5" s="100" t="s">
        <v>267</v>
      </c>
      <c r="L5" s="100" t="s">
        <v>17</v>
      </c>
      <c r="M5" s="100" t="s">
        <v>177</v>
      </c>
      <c r="N5" s="1"/>
    </row>
    <row r="6" spans="1:14" ht="14.45" customHeight="1" x14ac:dyDescent="0.25">
      <c r="A6" s="1"/>
      <c r="B6" s="50">
        <v>2</v>
      </c>
      <c r="C6" s="51" t="str">
        <f>IF(Head_Data_Entry!B5="","",Head_Data_Entry!B5)</f>
        <v/>
      </c>
      <c r="D6" s="51" t="str">
        <f>IF(Head_Data_Entry!E5="","",Head_Data_Entry!E5)</f>
        <v/>
      </c>
      <c r="E6" s="51" t="str">
        <f>IF(Head_Data_Entry!F5="","",Head_Data_Entry!F5)</f>
        <v/>
      </c>
      <c r="F6" s="51" t="str">
        <f>IF(OR(Head_Summary!$D6="",Head_Summary!$E6=""),"",E6/D6)</f>
        <v/>
      </c>
      <c r="G6" s="1"/>
      <c r="I6" s="1"/>
      <c r="J6" s="99"/>
      <c r="K6" s="99"/>
      <c r="L6" s="100"/>
      <c r="M6" s="100"/>
      <c r="N6" s="1"/>
    </row>
    <row r="7" spans="1:14" ht="14.45" customHeight="1" x14ac:dyDescent="0.25">
      <c r="A7" s="1"/>
      <c r="B7" s="48">
        <v>3</v>
      </c>
      <c r="C7" s="49" t="str">
        <f>IF(Head_Data_Entry!B6="","",Head_Data_Entry!B6)</f>
        <v/>
      </c>
      <c r="D7" s="49" t="str">
        <f>IF(Head_Data_Entry!E6="","",Head_Data_Entry!E6)</f>
        <v/>
      </c>
      <c r="E7" s="49" t="str">
        <f>IF(Head_Data_Entry!F6="","",Head_Data_Entry!F6)</f>
        <v/>
      </c>
      <c r="F7" s="49" t="str">
        <f>IF(OR(Head_Summary!$D7="",Head_Summary!$E7=""),"",E7/D7)</f>
        <v/>
      </c>
      <c r="G7" s="1"/>
      <c r="I7" s="1"/>
      <c r="J7" s="99"/>
      <c r="K7" s="99"/>
      <c r="L7" s="100"/>
      <c r="M7" s="100"/>
      <c r="N7" s="1"/>
    </row>
    <row r="8" spans="1:14" ht="14.45" customHeight="1" x14ac:dyDescent="0.25">
      <c r="A8" s="1"/>
      <c r="B8" s="50">
        <v>4</v>
      </c>
      <c r="C8" s="51" t="str">
        <f>IF(Head_Data_Entry!B7="","",Head_Data_Entry!B7)</f>
        <v/>
      </c>
      <c r="D8" s="51" t="str">
        <f>IF(Head_Data_Entry!E7="","",Head_Data_Entry!E7)</f>
        <v/>
      </c>
      <c r="E8" s="51" t="str">
        <f>IF(Head_Data_Entry!F7="","",Head_Data_Entry!F7)</f>
        <v/>
      </c>
      <c r="F8" s="51" t="str">
        <f>IF(OR(Head_Summary!$D8="",Head_Summary!$E8=""),"",E8/D8)</f>
        <v/>
      </c>
      <c r="G8" s="1"/>
      <c r="I8" s="1"/>
      <c r="J8" s="99"/>
      <c r="K8" s="99"/>
      <c r="L8" s="100"/>
      <c r="M8" s="100"/>
      <c r="N8" s="1"/>
    </row>
    <row r="9" spans="1:14" ht="14.45" customHeight="1" x14ac:dyDescent="0.25">
      <c r="A9" s="1"/>
      <c r="B9" s="48">
        <v>5</v>
      </c>
      <c r="C9" s="49" t="str">
        <f>IF(Head_Data_Entry!B8="","",Head_Data_Entry!B8)</f>
        <v/>
      </c>
      <c r="D9" s="49" t="str">
        <f>IF(Head_Data_Entry!E8="","",Head_Data_Entry!E8)</f>
        <v/>
      </c>
      <c r="E9" s="49" t="str">
        <f>IF(Head_Data_Entry!F8="","",Head_Data_Entry!F8)</f>
        <v/>
      </c>
      <c r="F9" s="49" t="str">
        <f>IF(OR(Head_Summary!$D9="",Head_Summary!$E9=""),"",E9/D9)</f>
        <v/>
      </c>
      <c r="G9" s="1"/>
      <c r="I9" s="1"/>
      <c r="J9" s="99" t="s">
        <v>4</v>
      </c>
      <c r="K9" s="99">
        <v>15</v>
      </c>
      <c r="L9" s="99" t="str" cm="1">
        <f t="array" ref="L9">TEXT(SUMPRODUCT((C5:C54&gt;=0)*(C5:C54&lt;3)*(D5:D54&lt;=15)), "0") &amp; "/" &amp; TEXT(SUMPRODUCT((C5:C54&gt;=0)*(C5:C54&lt;3)*(D5:D54&lt;&gt;"")*(ISNUMBER(D5:D54))), "0")</f>
        <v>0/0</v>
      </c>
      <c r="M9" s="101" t="str" cm="1">
        <f t="array" ref="M9">IF(SUMPRODUCT((C5:C54&gt;=0)*(C5:C54&lt;3)*(D5:D54&lt;&gt;"")*(ISNUMBER(D5:D54))) = 0, "NA", SUMPRODUCT((C5:C54&gt;=0)*(C5:C54&lt;3)*(D5:D54&lt;=15)) / SUMPRODUCT((C5:C54&gt;=0)*(C5:C54&lt;3)*(D5:D54&lt;&gt;"")*(ISNUMBER(D5:D54))))</f>
        <v>NA</v>
      </c>
      <c r="N9" s="1"/>
    </row>
    <row r="10" spans="1:14" ht="14.45" customHeight="1" x14ac:dyDescent="0.25">
      <c r="A10" s="1"/>
      <c r="B10" s="50">
        <v>6</v>
      </c>
      <c r="C10" s="51" t="str">
        <f>IF(Head_Data_Entry!B9="","",Head_Data_Entry!B9)</f>
        <v/>
      </c>
      <c r="D10" s="51" t="str">
        <f>IF(Head_Data_Entry!E9="","",Head_Data_Entry!E9)</f>
        <v/>
      </c>
      <c r="E10" s="51" t="str">
        <f>IF(Head_Data_Entry!F9="","",Head_Data_Entry!F9)</f>
        <v/>
      </c>
      <c r="F10" s="51" t="str">
        <f>IF(OR(Head_Summary!$D10="",Head_Summary!$E10=""),"",E10/D10)</f>
        <v/>
      </c>
      <c r="G10" s="1"/>
      <c r="I10" s="1"/>
      <c r="J10" s="99"/>
      <c r="K10" s="99"/>
      <c r="L10" s="99"/>
      <c r="M10" s="101"/>
      <c r="N10" s="1"/>
    </row>
    <row r="11" spans="1:14" ht="14.45" customHeight="1" x14ac:dyDescent="0.25">
      <c r="A11" s="1"/>
      <c r="B11" s="48">
        <v>7</v>
      </c>
      <c r="C11" s="49" t="str">
        <f>IF(Head_Data_Entry!B10="","",Head_Data_Entry!B10)</f>
        <v/>
      </c>
      <c r="D11" s="49" t="str">
        <f>IF(Head_Data_Entry!E10="","",Head_Data_Entry!E10)</f>
        <v/>
      </c>
      <c r="E11" s="49" t="str">
        <f>IF(Head_Data_Entry!F10="","",Head_Data_Entry!F10)</f>
        <v/>
      </c>
      <c r="F11" s="49" t="str">
        <f>IF(OR(Head_Summary!$D11="",Head_Summary!$E11=""),"",E11/D11)</f>
        <v/>
      </c>
      <c r="G11" s="1"/>
      <c r="I11" s="1"/>
      <c r="J11" s="99" t="s">
        <v>5</v>
      </c>
      <c r="K11" s="99">
        <v>19</v>
      </c>
      <c r="L11" s="99" t="str" cm="1">
        <f t="array" ref="L11">TEXT(SUMPRODUCT((C5:C54&gt;=3)*(C5:C54&lt;12)*(D5:D54&lt;=19)), "0") &amp; "/" &amp; TEXT(SUMPRODUCT((C5:C54&gt;=3)*(C5:C54&lt;12)*(D5:D54&lt;&gt;"")*(ISNUMBER(D5:D54))), "0")</f>
        <v>0/0</v>
      </c>
      <c r="M11" s="101" t="str" cm="1">
        <f t="array" ref="M11">IF(SUMPRODUCT((C5:C54&gt;=3)*(C5:C54&lt;12)*(D5:D54&lt;&gt;"")*(ISNUMBER(D5:D54))) = 0, "NA", SUMPRODUCT((C5:C54&gt;=3)*(C5:C54&lt;12)*(D5:D54&lt;=19)) / SUMPRODUCT((C5:C54&gt;=3)*(C5:C54&lt;12)*(D5:D54&lt;&gt;"")*(ISNUMBER(D5:D54))))</f>
        <v>NA</v>
      </c>
      <c r="N11" s="1"/>
    </row>
    <row r="12" spans="1:14" ht="14.45" customHeight="1" x14ac:dyDescent="0.25">
      <c r="A12" s="1"/>
      <c r="B12" s="50">
        <v>8</v>
      </c>
      <c r="C12" s="51" t="str">
        <f>IF(Head_Data_Entry!B11="","",Head_Data_Entry!B11)</f>
        <v/>
      </c>
      <c r="D12" s="51" t="str">
        <f>IF(Head_Data_Entry!E11="","",Head_Data_Entry!E11)</f>
        <v/>
      </c>
      <c r="E12" s="51" t="str">
        <f>IF(Head_Data_Entry!F11="","",Head_Data_Entry!F11)</f>
        <v/>
      </c>
      <c r="F12" s="51" t="str">
        <f>IF(OR(Head_Summary!$D12="",Head_Summary!$E12=""),"",E12/D12)</f>
        <v/>
      </c>
      <c r="G12" s="1"/>
      <c r="I12" s="1"/>
      <c r="J12" s="99"/>
      <c r="K12" s="99"/>
      <c r="L12" s="99"/>
      <c r="M12" s="101"/>
      <c r="N12" s="1"/>
    </row>
    <row r="13" spans="1:14" ht="14.45" customHeight="1" x14ac:dyDescent="0.25">
      <c r="A13" s="1"/>
      <c r="B13" s="48">
        <v>9</v>
      </c>
      <c r="C13" s="49" t="str">
        <f>IF(Head_Data_Entry!B12="","",Head_Data_Entry!B12)</f>
        <v/>
      </c>
      <c r="D13" s="49" t="str">
        <f>IF(Head_Data_Entry!E12="","",Head_Data_Entry!E12)</f>
        <v/>
      </c>
      <c r="E13" s="49" t="str">
        <f>IF(Head_Data_Entry!F12="","",Head_Data_Entry!F12)</f>
        <v/>
      </c>
      <c r="F13" s="49" t="str">
        <f>IF(OR(Head_Summary!$D13="",Head_Summary!$E13=""),"",E13/D13)</f>
        <v/>
      </c>
      <c r="G13" s="1"/>
      <c r="I13" s="1"/>
      <c r="J13" s="99" t="s">
        <v>6</v>
      </c>
      <c r="K13" s="99">
        <v>22</v>
      </c>
      <c r="L13" s="99" t="str" cm="1">
        <f t="array" ref="L13">TEXT(SUMPRODUCT((C5:C54&gt;=12)*(C5:C54&lt;60)*(D5:D54&lt;=22)), "0") &amp; "/" &amp; TEXT(SUMPRODUCT((C5:C54&gt;=12)*(C5:C54&lt;60)*(D5:D54&lt;&gt;"")*(ISNUMBER(D5:D54))), "0")</f>
        <v>0/0</v>
      </c>
      <c r="M13" s="101" t="str" cm="1">
        <f t="array" ref="M13">IF(SUMPRODUCT((C5:C54&gt;=12)*(C5:C54&lt;60)*(D5:D54&lt;&gt;"")*(ISNUMBER(D5:D54))) = 0, "NA", SUMPRODUCT((C5:C54&gt;=12)*(C5:C54&lt;60)*(D5:D54&lt;=22)) / SUMPRODUCT((C5:C54&gt;=12)*(C5:C54&lt;60)*(D5:D54&lt;&gt;"")*(ISNUMBER(D5:D54))))</f>
        <v>NA</v>
      </c>
      <c r="N13" s="1"/>
    </row>
    <row r="14" spans="1:14" ht="14.45" customHeight="1" x14ac:dyDescent="0.25">
      <c r="A14" s="1"/>
      <c r="B14" s="50">
        <v>10</v>
      </c>
      <c r="C14" s="51" t="str">
        <f>IF(Head_Data_Entry!B13="","",Head_Data_Entry!B13)</f>
        <v/>
      </c>
      <c r="D14" s="51" t="str">
        <f>IF(Head_Data_Entry!E13="","",Head_Data_Entry!E13)</f>
        <v/>
      </c>
      <c r="E14" s="51" t="str">
        <f>IF(Head_Data_Entry!F13="","",Head_Data_Entry!F13)</f>
        <v/>
      </c>
      <c r="F14" s="51" t="str">
        <f>IF(OR(Head_Summary!$D14="",Head_Summary!$E14=""),"",E14/D14)</f>
        <v/>
      </c>
      <c r="G14" s="1"/>
      <c r="I14" s="1"/>
      <c r="J14" s="99"/>
      <c r="K14" s="99"/>
      <c r="L14" s="99"/>
      <c r="M14" s="101"/>
      <c r="N14" s="1"/>
    </row>
    <row r="15" spans="1:14" ht="14.45" customHeight="1" x14ac:dyDescent="0.25">
      <c r="A15" s="1"/>
      <c r="B15" s="48">
        <v>11</v>
      </c>
      <c r="C15" s="49" t="str">
        <f>IF(Head_Data_Entry!B14="","",Head_Data_Entry!B14)</f>
        <v/>
      </c>
      <c r="D15" s="49" t="str">
        <f>IF(Head_Data_Entry!E14="","",Head_Data_Entry!E14)</f>
        <v/>
      </c>
      <c r="E15" s="49" t="str">
        <f>IF(Head_Data_Entry!F14="","",Head_Data_Entry!F14)</f>
        <v/>
      </c>
      <c r="F15" s="49" t="str">
        <f>IF(OR(Head_Summary!$D15="",Head_Summary!$E15=""),"",E15/D15)</f>
        <v/>
      </c>
      <c r="G15" s="1"/>
      <c r="I15" s="1"/>
      <c r="J15" s="99" t="s">
        <v>7</v>
      </c>
      <c r="K15" s="99">
        <v>29</v>
      </c>
      <c r="L15" s="99" t="str" cm="1">
        <f t="array" ref="L15">TEXT(SUMPRODUCT((C5:C54&gt;=60)*(C5:C54&lt;120)*(D5:D54&lt;=29)), "0") &amp; "/" &amp; TEXT(SUMPRODUCT((C5:C54&gt;=60)*(C5:C54&lt;120)*(D5:D54&lt;&gt;"")*(ISNUMBER(D5:D54))), "0")</f>
        <v>0/0</v>
      </c>
      <c r="M15" s="101" t="str" cm="1">
        <f t="array" ref="M15">IF(SUMPRODUCT((C5:C54&gt;=60)*(C5:C54&lt;120)*(D5:D54&lt;&gt;"")*(ISNUMBER(D5:D54))) = 0, "NA", SUMPRODUCT((C5:C54&gt;=60)*(C5:C54&lt;120)*(D5:D54&lt;=29)) / SUMPRODUCT((C5:C54&gt;=60)*(C5:C54&lt;120)*(D5:D54&lt;&gt;"")*(ISNUMBER(D5:D54))))</f>
        <v>NA</v>
      </c>
      <c r="N15" s="1"/>
    </row>
    <row r="16" spans="1:14" ht="14.45" customHeight="1" x14ac:dyDescent="0.25">
      <c r="A16" s="1"/>
      <c r="B16" s="50">
        <v>12</v>
      </c>
      <c r="C16" s="51" t="str">
        <f>IF(Head_Data_Entry!B15="","",Head_Data_Entry!B15)</f>
        <v/>
      </c>
      <c r="D16" s="51" t="str">
        <f>IF(Head_Data_Entry!E15="","",Head_Data_Entry!E15)</f>
        <v/>
      </c>
      <c r="E16" s="51" t="str">
        <f>IF(Head_Data_Entry!F15="","",Head_Data_Entry!F15)</f>
        <v/>
      </c>
      <c r="F16" s="51" t="str">
        <f>IF(OR(Head_Summary!$D16="",Head_Summary!$E16=""),"",E16/D16)</f>
        <v/>
      </c>
      <c r="G16" s="1"/>
      <c r="I16" s="1"/>
      <c r="J16" s="99"/>
      <c r="K16" s="99"/>
      <c r="L16" s="99"/>
      <c r="M16" s="101"/>
      <c r="N16" s="1"/>
    </row>
    <row r="17" spans="1:14" ht="14.45" customHeight="1" x14ac:dyDescent="0.25">
      <c r="A17" s="1"/>
      <c r="B17" s="48">
        <v>13</v>
      </c>
      <c r="C17" s="49" t="str">
        <f>IF(Head_Data_Entry!B16="","",Head_Data_Entry!B16)</f>
        <v/>
      </c>
      <c r="D17" s="49" t="str">
        <f>IF(Head_Data_Entry!E16="","",Head_Data_Entry!E16)</f>
        <v/>
      </c>
      <c r="E17" s="49" t="str">
        <f>IF(Head_Data_Entry!F16="","",Head_Data_Entry!F16)</f>
        <v/>
      </c>
      <c r="F17" s="49" t="str">
        <f>IF(OR(Head_Summary!$D17="",Head_Summary!$E17=""),"",E17/D17)</f>
        <v/>
      </c>
      <c r="G17" s="1"/>
      <c r="I17" s="1"/>
      <c r="J17" s="99" t="s">
        <v>8</v>
      </c>
      <c r="K17" s="99">
        <v>39</v>
      </c>
      <c r="L17" s="99" t="str" cm="1">
        <f t="array" ref="L17">TEXT(SUMPRODUCT((C5:C54&gt;=120)*(C5:C54&lt;180)*(D5:D54&lt;=39)), "0") &amp; "/" &amp; TEXT(SUMPRODUCT((C5:C54&gt;=120)*(C5:C54&lt;180)*(D5:D54&lt;&gt;"")*(ISNUMBER(D5:D54))), "0")</f>
        <v>0/0</v>
      </c>
      <c r="M17" s="101" t="str" cm="1">
        <f t="array" ref="M17">IF(SUMPRODUCT((C5:C54&gt;=120)*(C5:C54&lt;180)*(D5:D54&lt;&gt;"")*(ISNUMBER(D5:D54))) = 0, "NA", SUMPRODUCT((C5:C54&gt;=120)*(C5:C54&lt;180)*(D5:D54&lt;=39)) / SUMPRODUCT((C5:C54&gt;=120)*(C5:C54&lt;180)*(D5:D54&lt;&gt;"")*(ISNUMBER(D5:D54))))</f>
        <v>NA</v>
      </c>
      <c r="N17" s="1"/>
    </row>
    <row r="18" spans="1:14" ht="14.45" customHeight="1" x14ac:dyDescent="0.25">
      <c r="A18" s="1"/>
      <c r="B18" s="50">
        <v>14</v>
      </c>
      <c r="C18" s="51" t="str">
        <f>IF(Head_Data_Entry!B17="","",Head_Data_Entry!B17)</f>
        <v/>
      </c>
      <c r="D18" s="51" t="str">
        <f>IF(Head_Data_Entry!E17="","",Head_Data_Entry!E17)</f>
        <v/>
      </c>
      <c r="E18" s="51" t="str">
        <f>IF(Head_Data_Entry!F17="","",Head_Data_Entry!F17)</f>
        <v/>
      </c>
      <c r="F18" s="51" t="str">
        <f>IF(OR(Head_Summary!$D18="",Head_Summary!$E18=""),"",E18/D18)</f>
        <v/>
      </c>
      <c r="G18" s="1"/>
      <c r="I18" s="1"/>
      <c r="J18" s="99"/>
      <c r="K18" s="99"/>
      <c r="L18" s="99"/>
      <c r="M18" s="101"/>
      <c r="N18" s="1"/>
    </row>
    <row r="19" spans="1:14" ht="14.45" customHeight="1" x14ac:dyDescent="0.25">
      <c r="A19" s="1"/>
      <c r="B19" s="48">
        <v>15</v>
      </c>
      <c r="C19" s="49" t="str">
        <f>IF(Head_Data_Entry!B18="","",Head_Data_Entry!B18)</f>
        <v/>
      </c>
      <c r="D19" s="49" t="str">
        <f>IF(Head_Data_Entry!E18="","",Head_Data_Entry!E18)</f>
        <v/>
      </c>
      <c r="E19" s="49" t="str">
        <f>IF(Head_Data_Entry!F18="","",Head_Data_Entry!F18)</f>
        <v/>
      </c>
      <c r="F19" s="49" t="str">
        <f>IF(OR(Head_Summary!$D19="",Head_Summary!$E19=""),"",E19/D19)</f>
        <v/>
      </c>
      <c r="G19" s="1"/>
      <c r="I19" s="1"/>
      <c r="J19" s="99" t="s">
        <v>20</v>
      </c>
      <c r="K19" s="99" t="s">
        <v>21</v>
      </c>
      <c r="L19" s="99" t="str" cm="1">
        <f t="array" ref="L19">TEXT(SUMPRODUCT((C5:C54&gt;=0)*(C5:C54&lt;3)*(D5:D54&lt;=15)) + SUMPRODUCT((C5:C54&gt;=3)*(C5:C54&lt;12)*(D5:D54&lt;=19)) + SUMPRODUCT((C5:C54&gt;=12)*(C5:C54&lt;60)*(D5:D54&lt;=22)) + SUMPRODUCT((C5:C54&gt;=60)*(C5:C54&lt;120)*(D5:D54&lt;=29)) + SUMPRODUCT((C5:C54&gt;=120)*(C5:C54&lt;180)*(D5:D54&lt;=39)),"0") &amp; "/" &amp; TEXT(SUMPRODUCT((C5:C54&gt;=0)*(C5:C54&lt;3)*(D5:D54&lt;&gt;"")*(ISNUMBER(D5:D54))) + SUMPRODUCT((C5:C54&gt;=3)*(C5:C54&lt;12)*(D5:D54&lt;&gt;"")*(ISNUMBER(D5:D54))) + SUMPRODUCT((C5:C54&gt;=12)*(C5:C54&lt;60)*(D5:D54&lt;&gt;"")*(ISNUMBER(D5:D54))) + SUMPRODUCT((C5:C54&gt;=60)*(C5:C54&lt;120)*(D5:D54&lt;&gt;"")*(ISNUMBER(D5:D54))) + SUMPRODUCT((C5:C54&gt;=120)*(C5:C54&lt;180)*(D5:D54&lt;&gt;"")*(ISNUMBER(D5:D54))),"0")</f>
        <v>0/0</v>
      </c>
      <c r="M19" s="101" t="str" cm="1">
        <f t="array" ref="M19">IF(SUMPRODUCT((C5:C54&gt;=0)*(C5:C54&lt;180)*(D5:D54&lt;&gt;"")*(ISNUMBER(D5:D54))) = 0, "NA", (SUMPRODUCT((C5:C54&gt;=0)*(C5:C54&lt;3)*(D5:D54&lt;=15)) + SUMPRODUCT((C5:C54&gt;=3)*(C5:C54&lt;12)*(D5:D54&lt;=19)) + SUMPRODUCT((C5:C54&gt;=12)*(C5:C54&lt;60)*(D5:D54&lt;=22)) + SUMPRODUCT((C5:C54&gt;=60)*(C5:C54&lt;120)*(D5:D54&lt;=29)) + SUMPRODUCT((C5:C54&gt;=120)*(C5:C54&lt;180)*(D5:D54&lt;=39))) / SUMPRODUCT((C5:C54&gt;=0)*(C5:C54&lt;180)*(D5:D54&lt;&gt;"")*(ISNUMBER(D5:D54))))</f>
        <v>NA</v>
      </c>
      <c r="N19" s="1"/>
    </row>
    <row r="20" spans="1:14" ht="14.45" customHeight="1" x14ac:dyDescent="0.25">
      <c r="A20" s="1"/>
      <c r="B20" s="50">
        <v>16</v>
      </c>
      <c r="C20" s="51" t="str">
        <f>IF(Head_Data_Entry!B19="","",Head_Data_Entry!B19)</f>
        <v/>
      </c>
      <c r="D20" s="51" t="str">
        <f>IF(Head_Data_Entry!E19="","",Head_Data_Entry!E19)</f>
        <v/>
      </c>
      <c r="E20" s="51" t="str">
        <f>IF(Head_Data_Entry!F19="","",Head_Data_Entry!F19)</f>
        <v/>
      </c>
      <c r="F20" s="51" t="str">
        <f>IF(OR(Head_Summary!$D20="",Head_Summary!$E20=""),"",E20/D20)</f>
        <v/>
      </c>
      <c r="G20" s="1"/>
      <c r="I20" s="1"/>
      <c r="J20" s="99"/>
      <c r="K20" s="99"/>
      <c r="L20" s="99"/>
      <c r="M20" s="101"/>
      <c r="N20" s="1"/>
    </row>
    <row r="21" spans="1:14" ht="14.45" customHeight="1" x14ac:dyDescent="0.25">
      <c r="A21" s="1"/>
      <c r="B21" s="48">
        <v>17</v>
      </c>
      <c r="C21" s="49" t="str">
        <f>IF(Head_Data_Entry!B20="","",Head_Data_Entry!B20)</f>
        <v/>
      </c>
      <c r="D21" s="49" t="str">
        <f>IF(Head_Data_Entry!E20="","",Head_Data_Entry!E20)</f>
        <v/>
      </c>
      <c r="E21" s="49" t="str">
        <f>IF(Head_Data_Entry!F20="","",Head_Data_Entry!F20)</f>
        <v/>
      </c>
      <c r="F21" s="49" t="str">
        <f>IF(OR(Head_Summary!$D21="",Head_Summary!$E21=""),"",E21/D21)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age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age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4" ht="14.45" customHeight="1" x14ac:dyDescent="0.25">
      <c r="A22" s="1"/>
      <c r="B22" s="50">
        <v>18</v>
      </c>
      <c r="C22" s="51" t="str">
        <f>IF(Head_Data_Entry!B21="","",Head_Data_Entry!B21)</f>
        <v/>
      </c>
      <c r="D22" s="51" t="str">
        <f>IF(Head_Data_Entry!E21="","",Head_Data_Entry!E21)</f>
        <v/>
      </c>
      <c r="E22" s="51" t="str">
        <f>IF(Head_Data_Entry!F21="","",Head_Data_Entry!F21)</f>
        <v/>
      </c>
      <c r="F22" s="51" t="str">
        <f>IF(OR(Head_Summary!$D22="",Head_Summary!$E22=""),"",E22/D22)</f>
        <v/>
      </c>
      <c r="G22" s="1"/>
      <c r="I22" s="1"/>
      <c r="J22" s="103"/>
      <c r="K22" s="103"/>
      <c r="L22" s="103"/>
      <c r="M22" s="103"/>
      <c r="N22" s="1"/>
    </row>
    <row r="23" spans="1:14" ht="14.45" customHeight="1" x14ac:dyDescent="0.25">
      <c r="A23" s="1"/>
      <c r="B23" s="48">
        <v>19</v>
      </c>
      <c r="C23" s="49" t="str">
        <f>IF(Head_Data_Entry!B22="","",Head_Data_Entry!B22)</f>
        <v/>
      </c>
      <c r="D23" s="49" t="str">
        <f>IF(Head_Data_Entry!E22="","",Head_Data_Entry!E22)</f>
        <v/>
      </c>
      <c r="E23" s="49" t="str">
        <f>IF(Head_Data_Entry!F22="","",Head_Data_Entry!F22)</f>
        <v/>
      </c>
      <c r="F23" s="49" t="str">
        <f>IF(OR(Head_Summary!$D23="",Head_Summary!$E23=""),"",E23/D23)</f>
        <v/>
      </c>
      <c r="G23" s="1"/>
      <c r="I23" s="1"/>
      <c r="J23" s="103"/>
      <c r="K23" s="103"/>
      <c r="L23" s="103"/>
      <c r="M23" s="103"/>
      <c r="N23" s="1"/>
    </row>
    <row r="24" spans="1:14" ht="14.45" customHeight="1" x14ac:dyDescent="0.25">
      <c r="A24" s="1"/>
      <c r="B24" s="50">
        <v>20</v>
      </c>
      <c r="C24" s="51" t="str">
        <f>IF(Head_Data_Entry!B23="","",Head_Data_Entry!B23)</f>
        <v/>
      </c>
      <c r="D24" s="51" t="str">
        <f>IF(Head_Data_Entry!E23="","",Head_Data_Entry!E23)</f>
        <v/>
      </c>
      <c r="E24" s="51" t="str">
        <f>IF(Head_Data_Entry!F23="","",Head_Data_Entry!F23)</f>
        <v/>
      </c>
      <c r="F24" s="51" t="str">
        <f>IF(OR(Head_Summary!$D24="",Head_Summary!$E24=""),"",E24/D24)</f>
        <v/>
      </c>
      <c r="G24" s="1"/>
      <c r="I24" s="1"/>
      <c r="J24" s="103"/>
      <c r="K24" s="103"/>
      <c r="L24" s="103"/>
      <c r="M24" s="103"/>
      <c r="N24" s="1"/>
    </row>
    <row r="25" spans="1:14" ht="14.45" customHeight="1" x14ac:dyDescent="0.25">
      <c r="A25" s="1"/>
      <c r="B25" s="48">
        <v>21</v>
      </c>
      <c r="C25" s="49" t="str">
        <f>IF(Head_Data_Entry!B24="","",Head_Data_Entry!B24)</f>
        <v/>
      </c>
      <c r="D25" s="49" t="str">
        <f>IF(Head_Data_Entry!E24="","",Head_Data_Entry!E24)</f>
        <v/>
      </c>
      <c r="E25" s="49" t="str">
        <f>IF(Head_Data_Entry!F24="","",Head_Data_Entry!F24)</f>
        <v/>
      </c>
      <c r="F25" s="49" t="str">
        <f>IF(OR(Head_Summary!$D25="",Head_Summary!$E25=""),"",E25/D25)</f>
        <v/>
      </c>
      <c r="G25" s="1"/>
      <c r="I25" s="1"/>
      <c r="J25" s="103"/>
      <c r="K25" s="103"/>
      <c r="L25" s="103"/>
      <c r="M25" s="103"/>
      <c r="N25" s="1"/>
    </row>
    <row r="26" spans="1:14" ht="14.45" customHeight="1" x14ac:dyDescent="0.25">
      <c r="A26" s="1"/>
      <c r="B26" s="50">
        <v>22</v>
      </c>
      <c r="C26" s="51" t="str">
        <f>IF(Head_Data_Entry!B25="","",Head_Data_Entry!B25)</f>
        <v/>
      </c>
      <c r="D26" s="51" t="str">
        <f>IF(Head_Data_Entry!E25="","",Head_Data_Entry!E25)</f>
        <v/>
      </c>
      <c r="E26" s="51" t="str">
        <f>IF(Head_Data_Entry!F25="","",Head_Data_Entry!F25)</f>
        <v/>
      </c>
      <c r="F26" s="51" t="str">
        <f>IF(OR(Head_Summary!$D26="",Head_Summary!$E26=""),"",E26/D26)</f>
        <v/>
      </c>
      <c r="G26" s="1"/>
      <c r="I26" s="1"/>
      <c r="J26" s="103"/>
      <c r="K26" s="103"/>
      <c r="L26" s="103"/>
      <c r="M26" s="103"/>
      <c r="N26" s="1"/>
    </row>
    <row r="27" spans="1:14" ht="14.45" customHeight="1" x14ac:dyDescent="0.25">
      <c r="A27" s="1"/>
      <c r="B27" s="48">
        <v>23</v>
      </c>
      <c r="C27" s="49" t="str">
        <f>IF(Head_Data_Entry!B26="","",Head_Data_Entry!B26)</f>
        <v/>
      </c>
      <c r="D27" s="49" t="str">
        <f>IF(Head_Data_Entry!E26="","",Head_Data_Entry!E26)</f>
        <v/>
      </c>
      <c r="E27" s="49" t="str">
        <f>IF(Head_Data_Entry!F26="","",Head_Data_Entry!F26)</f>
        <v/>
      </c>
      <c r="F27" s="49" t="str">
        <f>IF(OR(Head_Summary!$D27="",Head_Summary!$E27=""),"",E27/D27)</f>
        <v/>
      </c>
      <c r="G27" s="1"/>
      <c r="I27" s="1"/>
      <c r="J27" s="103"/>
      <c r="K27" s="103"/>
      <c r="L27" s="103"/>
      <c r="M27" s="103"/>
      <c r="N27" s="1"/>
    </row>
    <row r="28" spans="1:14" ht="14.45" customHeight="1" x14ac:dyDescent="0.25">
      <c r="A28" s="1"/>
      <c r="B28" s="50">
        <v>24</v>
      </c>
      <c r="C28" s="51" t="str">
        <f>IF(Head_Data_Entry!B27="","",Head_Data_Entry!B27)</f>
        <v/>
      </c>
      <c r="D28" s="51" t="str">
        <f>IF(Head_Data_Entry!E27="","",Head_Data_Entry!E27)</f>
        <v/>
      </c>
      <c r="E28" s="51" t="str">
        <f>IF(Head_Data_Entry!F27="","",Head_Data_Entry!F27)</f>
        <v/>
      </c>
      <c r="F28" s="51" t="str">
        <f>IF(OR(Head_Summary!$D28="",Head_Summary!$E28=""),"",E28/D28)</f>
        <v/>
      </c>
      <c r="G28" s="1"/>
      <c r="I28" s="1"/>
      <c r="J28" s="103"/>
      <c r="K28" s="103"/>
      <c r="L28" s="103"/>
      <c r="M28" s="103"/>
      <c r="N28" s="1"/>
    </row>
    <row r="29" spans="1:14" ht="14.45" customHeight="1" x14ac:dyDescent="0.25">
      <c r="A29" s="1"/>
      <c r="B29" s="48">
        <v>25</v>
      </c>
      <c r="C29" s="49" t="str">
        <f>IF(Head_Data_Entry!B28="","",Head_Data_Entry!B28)</f>
        <v/>
      </c>
      <c r="D29" s="49" t="str">
        <f>IF(Head_Data_Entry!E28="","",Head_Data_Entry!E28)</f>
        <v/>
      </c>
      <c r="E29" s="49" t="str">
        <f>IF(Head_Data_Entry!F28="","",Head_Data_Entry!F28)</f>
        <v/>
      </c>
      <c r="F29" s="49" t="str">
        <f>IF(OR(Head_Summary!$D29="",Head_Summary!$E29=""),"",E29/D29)</f>
        <v/>
      </c>
      <c r="G29" s="1"/>
      <c r="I29" s="1"/>
      <c r="J29" s="103"/>
      <c r="K29" s="103"/>
      <c r="L29" s="103"/>
      <c r="M29" s="103"/>
      <c r="N29" s="1"/>
    </row>
    <row r="30" spans="1:14" ht="14.45" customHeight="1" x14ac:dyDescent="0.25">
      <c r="A30" s="1"/>
      <c r="B30" s="50">
        <v>26</v>
      </c>
      <c r="C30" s="51" t="str">
        <f>IF(Head_Data_Entry!B29="","",Head_Data_Entry!B29)</f>
        <v/>
      </c>
      <c r="D30" s="51" t="str">
        <f>IF(Head_Data_Entry!E29="","",Head_Data_Entry!E29)</f>
        <v/>
      </c>
      <c r="E30" s="51" t="str">
        <f>IF(Head_Data_Entry!F29="","",Head_Data_Entry!F29)</f>
        <v/>
      </c>
      <c r="F30" s="51" t="str">
        <f>IF(OR(Head_Summary!$D30="",Head_Summary!$E30=""),"",E30/D30)</f>
        <v/>
      </c>
      <c r="G30" s="1"/>
      <c r="I30" s="1"/>
      <c r="J30" s="103"/>
      <c r="K30" s="103"/>
      <c r="L30" s="103"/>
      <c r="M30" s="103"/>
      <c r="N30" s="1"/>
    </row>
    <row r="31" spans="1:14" ht="14.45" customHeight="1" x14ac:dyDescent="0.25">
      <c r="A31" s="1"/>
      <c r="B31" s="48">
        <v>27</v>
      </c>
      <c r="C31" s="49" t="str">
        <f>IF(Head_Data_Entry!B30="","",Head_Data_Entry!B30)</f>
        <v/>
      </c>
      <c r="D31" s="49" t="str">
        <f>IF(Head_Data_Entry!E30="","",Head_Data_Entry!E30)</f>
        <v/>
      </c>
      <c r="E31" s="49" t="str">
        <f>IF(Head_Data_Entry!F30="","",Head_Data_Entry!F30)</f>
        <v/>
      </c>
      <c r="F31" s="49" t="str">
        <f>IF(OR(Head_Summary!$D31="",Head_Summary!$E31=""),"",E31/D31)</f>
        <v/>
      </c>
      <c r="G31" s="1"/>
      <c r="I31" s="1"/>
      <c r="J31" s="103"/>
      <c r="K31" s="103"/>
      <c r="L31" s="103"/>
      <c r="M31" s="103"/>
      <c r="N31" s="1"/>
    </row>
    <row r="32" spans="1:14" ht="14.45" customHeight="1" x14ac:dyDescent="0.25">
      <c r="A32" s="1"/>
      <c r="B32" s="50">
        <v>28</v>
      </c>
      <c r="C32" s="51" t="str">
        <f>IF(Head_Data_Entry!B31="","",Head_Data_Entry!B31)</f>
        <v/>
      </c>
      <c r="D32" s="51" t="str">
        <f>IF(Head_Data_Entry!E31="","",Head_Data_Entry!E31)</f>
        <v/>
      </c>
      <c r="E32" s="51" t="str">
        <f>IF(Head_Data_Entry!F31="","",Head_Data_Entry!F31)</f>
        <v/>
      </c>
      <c r="F32" s="51" t="str">
        <f>IF(OR(Head_Summary!$D32="",Head_Summary!$E32=""),"",E32/D32)</f>
        <v/>
      </c>
      <c r="G32" s="1"/>
      <c r="I32" s="1"/>
      <c r="J32" s="103"/>
      <c r="K32" s="103"/>
      <c r="L32" s="103"/>
      <c r="M32" s="103"/>
      <c r="N32" s="1"/>
    </row>
    <row r="33" spans="1:14" ht="14.45" customHeight="1" x14ac:dyDescent="0.25">
      <c r="A33" s="1"/>
      <c r="B33" s="48">
        <v>29</v>
      </c>
      <c r="C33" s="49" t="str">
        <f>IF(Head_Data_Entry!B32="","",Head_Data_Entry!B32)</f>
        <v/>
      </c>
      <c r="D33" s="49" t="str">
        <f>IF(Head_Data_Entry!E32="","",Head_Data_Entry!E32)</f>
        <v/>
      </c>
      <c r="E33" s="49" t="str">
        <f>IF(Head_Data_Entry!F32="","",Head_Data_Entry!F32)</f>
        <v/>
      </c>
      <c r="F33" s="49" t="str">
        <f>IF(OR(Head_Summary!$D33="",Head_Summary!$E33=""),"",E33/D33)</f>
        <v/>
      </c>
      <c r="G33" s="1"/>
      <c r="H33" s="1"/>
      <c r="I33" s="1"/>
      <c r="J33" s="1"/>
      <c r="K33" s="1"/>
      <c r="L33" s="1"/>
      <c r="M33" s="1"/>
      <c r="N33" s="1"/>
    </row>
    <row r="34" spans="1:14" ht="14.45" customHeight="1" x14ac:dyDescent="0.25">
      <c r="A34" s="1"/>
      <c r="B34" s="50">
        <v>30</v>
      </c>
      <c r="C34" s="51" t="str">
        <f>IF(Head_Data_Entry!B33="","",Head_Data_Entry!B33)</f>
        <v/>
      </c>
      <c r="D34" s="51" t="str">
        <f>IF(Head_Data_Entry!E33="","",Head_Data_Entry!E33)</f>
        <v/>
      </c>
      <c r="E34" s="51" t="str">
        <f>IF(Head_Data_Entry!F33="","",Head_Data_Entry!F33)</f>
        <v/>
      </c>
      <c r="F34" s="51" t="str">
        <f>IF(OR(Head_Summary!$D34="",Head_Summary!$E34=""),"",E34/D34)</f>
        <v/>
      </c>
      <c r="G34" s="1"/>
      <c r="I34" s="1"/>
      <c r="J34" s="104" t="s">
        <v>42</v>
      </c>
      <c r="K34" s="104"/>
      <c r="L34" s="104"/>
      <c r="M34" s="104"/>
      <c r="N34" s="1"/>
    </row>
    <row r="35" spans="1:14" ht="14.45" customHeight="1" x14ac:dyDescent="0.25">
      <c r="A35" s="1"/>
      <c r="B35" s="48">
        <v>31</v>
      </c>
      <c r="C35" s="49" t="str">
        <f>IF(Head_Data_Entry!B34="","",Head_Data_Entry!B34)</f>
        <v/>
      </c>
      <c r="D35" s="49" t="str">
        <f>IF(Head_Data_Entry!E34="","",Head_Data_Entry!E34)</f>
        <v/>
      </c>
      <c r="E35" s="49" t="str">
        <f>IF(Head_Data_Entry!F34="","",Head_Data_Entry!F34)</f>
        <v/>
      </c>
      <c r="F35" s="49" t="str">
        <f>IF(OR(Head_Summary!$D35="",Head_Summary!$E35=""),"",E35/D35)</f>
        <v/>
      </c>
      <c r="G35" s="1"/>
      <c r="I35" s="1"/>
      <c r="J35" s="104"/>
      <c r="K35" s="104"/>
      <c r="L35" s="104"/>
      <c r="M35" s="104"/>
      <c r="N35" s="1"/>
    </row>
    <row r="36" spans="1:14" ht="14.45" customHeight="1" x14ac:dyDescent="0.25">
      <c r="A36" s="1"/>
      <c r="B36" s="50">
        <v>32</v>
      </c>
      <c r="C36" s="51" t="str">
        <f>IF(Head_Data_Entry!B35="","",Head_Data_Entry!B35)</f>
        <v/>
      </c>
      <c r="D36" s="51" t="str">
        <f>IF(Head_Data_Entry!E35="","",Head_Data_Entry!E35)</f>
        <v/>
      </c>
      <c r="E36" s="51" t="str">
        <f>IF(Head_Data_Entry!F35="","",Head_Data_Entry!F35)</f>
        <v/>
      </c>
      <c r="F36" s="51" t="str">
        <f>IF(OR(Head_Summary!$D36="",Head_Summary!$E36=""),"",E36/D36)</f>
        <v/>
      </c>
      <c r="G36" s="1"/>
      <c r="I36" s="1"/>
      <c r="J36" s="99" t="s">
        <v>9</v>
      </c>
      <c r="K36" s="100" t="s">
        <v>266</v>
      </c>
      <c r="L36" s="100" t="s">
        <v>17</v>
      </c>
      <c r="M36" s="100" t="s">
        <v>177</v>
      </c>
      <c r="N36" s="1"/>
    </row>
    <row r="37" spans="1:14" ht="14.45" customHeight="1" x14ac:dyDescent="0.25">
      <c r="A37" s="1"/>
      <c r="B37" s="48">
        <v>33</v>
      </c>
      <c r="C37" s="49" t="str">
        <f>IF(Head_Data_Entry!B36="","",Head_Data_Entry!B36)</f>
        <v/>
      </c>
      <c r="D37" s="49" t="str">
        <f>IF(Head_Data_Entry!E36="","",Head_Data_Entry!E36)</f>
        <v/>
      </c>
      <c r="E37" s="49" t="str">
        <f>IF(Head_Data_Entry!F36="","",Head_Data_Entry!F36)</f>
        <v/>
      </c>
      <c r="F37" s="49" t="str">
        <f>IF(OR(Head_Summary!$D37="",Head_Summary!$E37=""),"",E37/D37)</f>
        <v/>
      </c>
      <c r="G37" s="1"/>
      <c r="I37" s="1"/>
      <c r="J37" s="99"/>
      <c r="K37" s="99"/>
      <c r="L37" s="100"/>
      <c r="M37" s="100"/>
      <c r="N37" s="1"/>
    </row>
    <row r="38" spans="1:14" ht="14.45" customHeight="1" x14ac:dyDescent="0.25">
      <c r="A38" s="1"/>
      <c r="B38" s="50">
        <v>34</v>
      </c>
      <c r="C38" s="51" t="str">
        <f>IF(Head_Data_Entry!B37="","",Head_Data_Entry!B37)</f>
        <v/>
      </c>
      <c r="D38" s="51" t="str">
        <f>IF(Head_Data_Entry!E37="","",Head_Data_Entry!E37)</f>
        <v/>
      </c>
      <c r="E38" s="51" t="str">
        <f>IF(Head_Data_Entry!F37="","",Head_Data_Entry!F37)</f>
        <v/>
      </c>
      <c r="F38" s="51" t="str">
        <f>IF(OR(Head_Summary!$D38="",Head_Summary!$E38=""),"",E38/D38)</f>
        <v/>
      </c>
      <c r="G38" s="1"/>
      <c r="I38" s="1"/>
      <c r="J38" s="99"/>
      <c r="K38" s="99"/>
      <c r="L38" s="100"/>
      <c r="M38" s="100"/>
      <c r="N38" s="1"/>
    </row>
    <row r="39" spans="1:14" ht="14.45" customHeight="1" x14ac:dyDescent="0.25">
      <c r="A39" s="1"/>
      <c r="B39" s="48">
        <v>35</v>
      </c>
      <c r="C39" s="49" t="str">
        <f>IF(Head_Data_Entry!B38="","",Head_Data_Entry!B38)</f>
        <v/>
      </c>
      <c r="D39" s="49" t="str">
        <f>IF(Head_Data_Entry!E38="","",Head_Data_Entry!E38)</f>
        <v/>
      </c>
      <c r="E39" s="49" t="str">
        <f>IF(Head_Data_Entry!F38="","",Head_Data_Entry!F38)</f>
        <v/>
      </c>
      <c r="F39" s="49" t="str">
        <f>IF(OR(Head_Summary!$D39="",Head_Summary!$E39=""),"",E39/D39)</f>
        <v/>
      </c>
      <c r="G39" s="1"/>
      <c r="I39" s="1"/>
      <c r="J39" s="99"/>
      <c r="K39" s="99"/>
      <c r="L39" s="100"/>
      <c r="M39" s="100"/>
      <c r="N39" s="1"/>
    </row>
    <row r="40" spans="1:14" ht="14.45" customHeight="1" x14ac:dyDescent="0.25">
      <c r="A40" s="1"/>
      <c r="B40" s="50">
        <v>36</v>
      </c>
      <c r="C40" s="51" t="str">
        <f>IF(Head_Data_Entry!B39="","",Head_Data_Entry!B39)</f>
        <v/>
      </c>
      <c r="D40" s="51" t="str">
        <f>IF(Head_Data_Entry!E39="","",Head_Data_Entry!E39)</f>
        <v/>
      </c>
      <c r="E40" s="51" t="str">
        <f>IF(Head_Data_Entry!F39="","",Head_Data_Entry!F39)</f>
        <v/>
      </c>
      <c r="F40" s="51" t="str">
        <f>IF(OR(Head_Summary!$D40="",Head_Summary!$E40=""),"",E40/D40)</f>
        <v/>
      </c>
      <c r="G40" s="1"/>
      <c r="I40" s="1"/>
      <c r="J40" s="99" t="s">
        <v>4</v>
      </c>
      <c r="K40" s="99">
        <v>220</v>
      </c>
      <c r="L40" s="99" t="str" cm="1">
        <f t="array" ref="L40">TEXT(SUMPRODUCT((C5:C54&gt;=0)*(C5:C54&lt;3)*(E5:E54&lt;=220)), "0") &amp; "/" &amp; TEXT(SUMPRODUCT((C5:C54&gt;=0)*(C5:C54&lt;3)*(E5:E54&lt;&gt;"")*(ISNUMBER(E5:E54))), "0")</f>
        <v>0/0</v>
      </c>
      <c r="M40" s="101" t="str" cm="1">
        <f t="array" ref="M40">IF(SUMPRODUCT((C5:C54&gt;=0)*(C5:C54&lt;3)*(E5:E54&lt;&gt;"")*(ISNUMBER(E5:E54))) = 0, "NA", SUMPRODUCT((C5:C54&gt;=0)*(C5:C54&lt;3)*(E5:E54&lt;=220)) / SUMPRODUCT((C5:C54&gt;=0)*(C5:C54&lt;3)*(E5:E54&lt;&gt;"")*(ISNUMBER(E5:E54))))</f>
        <v>NA</v>
      </c>
      <c r="N40" s="1"/>
    </row>
    <row r="41" spans="1:14" ht="14.45" customHeight="1" x14ac:dyDescent="0.25">
      <c r="A41" s="1"/>
      <c r="B41" s="48">
        <v>37</v>
      </c>
      <c r="C41" s="49" t="str">
        <f>IF(Head_Data_Entry!B40="","",Head_Data_Entry!B40)</f>
        <v/>
      </c>
      <c r="D41" s="49" t="str">
        <f>IF(Head_Data_Entry!E40="","",Head_Data_Entry!E40)</f>
        <v/>
      </c>
      <c r="E41" s="49" t="str">
        <f>IF(Head_Data_Entry!F40="","",Head_Data_Entry!F40)</f>
        <v/>
      </c>
      <c r="F41" s="49" t="str">
        <f>IF(OR(Head_Summary!$D41="",Head_Summary!$E41=""),"",E41/D41)</f>
        <v/>
      </c>
      <c r="G41" s="1"/>
      <c r="I41" s="1"/>
      <c r="J41" s="99"/>
      <c r="K41" s="99"/>
      <c r="L41" s="99"/>
      <c r="M41" s="101"/>
      <c r="N41" s="1"/>
    </row>
    <row r="42" spans="1:14" ht="14.45" customHeight="1" x14ac:dyDescent="0.25">
      <c r="A42" s="1"/>
      <c r="B42" s="50">
        <v>38</v>
      </c>
      <c r="C42" s="51" t="str">
        <f>IF(Head_Data_Entry!B41="","",Head_Data_Entry!B41)</f>
        <v/>
      </c>
      <c r="D42" s="51" t="str">
        <f>IF(Head_Data_Entry!E41="","",Head_Data_Entry!E41)</f>
        <v/>
      </c>
      <c r="E42" s="51" t="str">
        <f>IF(Head_Data_Entry!F41="","",Head_Data_Entry!F41)</f>
        <v/>
      </c>
      <c r="F42" s="51" t="str">
        <f>IF(OR(Head_Summary!$D42="",Head_Summary!$E42=""),"",E42/D42)</f>
        <v/>
      </c>
      <c r="G42" s="1"/>
      <c r="I42" s="1"/>
      <c r="J42" s="99" t="s">
        <v>5</v>
      </c>
      <c r="K42" s="99">
        <v>320</v>
      </c>
      <c r="L42" s="99" t="str" cm="1">
        <f t="array" ref="L42">TEXT(SUMPRODUCT((C5:C54&gt;=3)*(C5:C54&lt;12)*(E5:E54&lt;=320)), "0") &amp; "/" &amp; TEXT(SUMPRODUCT((C5:C54&gt;=3)*(C5:C54&lt;12)*(E5:E54&lt;&gt;"")*(ISNUMBER(E5:E54))), "0")</f>
        <v>0/0</v>
      </c>
      <c r="M42" s="101" t="str" cm="1">
        <f t="array" ref="M42">IF(SUMPRODUCT((C5:C54&gt;=3)*(C5:C54&lt;12)*(E5:E54&lt;&gt;"")*(ISNUMBER(E5:E54))) = 0, "NA", SUMPRODUCT((C5:C54&gt;=3)*(C5:C54&lt;12)*(E5:E54&lt;=320)) / SUMPRODUCT((C5:C54&gt;=3)*(C5:C54&lt;12)*(E5:E54&lt;&gt;"")*(ISNUMBER(E5:E54))))</f>
        <v>NA</v>
      </c>
      <c r="N42" s="1"/>
    </row>
    <row r="43" spans="1:14" ht="14.45" customHeight="1" x14ac:dyDescent="0.25">
      <c r="A43" s="1"/>
      <c r="B43" s="48">
        <v>39</v>
      </c>
      <c r="C43" s="49" t="str">
        <f>IF(Head_Data_Entry!B42="","",Head_Data_Entry!B42)</f>
        <v/>
      </c>
      <c r="D43" s="49" t="str">
        <f>IF(Head_Data_Entry!E42="","",Head_Data_Entry!E42)</f>
        <v/>
      </c>
      <c r="E43" s="49" t="str">
        <f>IF(Head_Data_Entry!F42="","",Head_Data_Entry!F42)</f>
        <v/>
      </c>
      <c r="F43" s="49" t="str">
        <f>IF(OR(Head_Summary!$D43="",Head_Summary!$E43=""),"",E43/D43)</f>
        <v/>
      </c>
      <c r="G43" s="1"/>
      <c r="I43" s="1"/>
      <c r="J43" s="99"/>
      <c r="K43" s="99"/>
      <c r="L43" s="99"/>
      <c r="M43" s="101"/>
      <c r="N43" s="1"/>
    </row>
    <row r="44" spans="1:14" ht="14.45" customHeight="1" x14ac:dyDescent="0.25">
      <c r="A44" s="1"/>
      <c r="B44" s="50">
        <v>40</v>
      </c>
      <c r="C44" s="51" t="str">
        <f>IF(Head_Data_Entry!B43="","",Head_Data_Entry!B43)</f>
        <v/>
      </c>
      <c r="D44" s="51" t="str">
        <f>IF(Head_Data_Entry!E43="","",Head_Data_Entry!E43)</f>
        <v/>
      </c>
      <c r="E44" s="51" t="str">
        <f>IF(Head_Data_Entry!F43="","",Head_Data_Entry!F43)</f>
        <v/>
      </c>
      <c r="F44" s="51" t="str">
        <f>IF(OR(Head_Summary!$D44="",Head_Summary!$E44=""),"",E44/D44)</f>
        <v/>
      </c>
      <c r="G44" s="1"/>
      <c r="I44" s="1"/>
      <c r="J44" s="99" t="s">
        <v>6</v>
      </c>
      <c r="K44" s="99">
        <v>400</v>
      </c>
      <c r="L44" s="99" t="str" cm="1">
        <f t="array" ref="L44">TEXT(SUMPRODUCT((C5:C54&gt;=12)*(C5:C54&lt;60)*(E5:E54&lt;=400)), "0") &amp; "/" &amp; TEXT(SUMPRODUCT((C5:C54&gt;=12)*(C5:C54&lt;60)*(E5:E54&lt;&gt;"")*(ISNUMBER(E5:E54))), "0")</f>
        <v>0/0</v>
      </c>
      <c r="M44" s="101" t="str" cm="1">
        <f t="array" ref="M44">IF(SUMPRODUCT((C5:C54&gt;=12)*(C5:C54&lt;60)*(E5:E54&lt;&gt;"")*(ISNUMBER(E5:E54))) = 0, "NA", SUMPRODUCT((C5:C54&gt;=12)*(C5:C54&lt;60)*(E5:E54&lt;=400)) / SUMPRODUCT((C5:C54&gt;=12)*(C5:C54&lt;60)*(E5:E54&lt;&gt;"")*(ISNUMBER(E5:E54))))</f>
        <v>NA</v>
      </c>
      <c r="N44" s="1"/>
    </row>
    <row r="45" spans="1:14" ht="14.45" customHeight="1" x14ac:dyDescent="0.25">
      <c r="A45" s="1"/>
      <c r="B45" s="48">
        <v>41</v>
      </c>
      <c r="C45" s="49" t="str">
        <f>IF(Head_Data_Entry!B44="","",Head_Data_Entry!B44)</f>
        <v/>
      </c>
      <c r="D45" s="49" t="str">
        <f>IF(Head_Data_Entry!E44="","",Head_Data_Entry!E44)</f>
        <v/>
      </c>
      <c r="E45" s="49" t="str">
        <f>IF(Head_Data_Entry!F44="","",Head_Data_Entry!F44)</f>
        <v/>
      </c>
      <c r="F45" s="49" t="str">
        <f>IF(OR(Head_Summary!$D45="",Head_Summary!$E45=""),"",E45/D45)</f>
        <v/>
      </c>
      <c r="G45" s="1"/>
      <c r="I45" s="1"/>
      <c r="J45" s="99"/>
      <c r="K45" s="99"/>
      <c r="L45" s="99"/>
      <c r="M45" s="101"/>
      <c r="N45" s="1"/>
    </row>
    <row r="46" spans="1:14" ht="14.45" customHeight="1" x14ac:dyDescent="0.25">
      <c r="A46" s="1"/>
      <c r="B46" s="50">
        <v>42</v>
      </c>
      <c r="C46" s="51" t="str">
        <f>IF(Head_Data_Entry!B45="","",Head_Data_Entry!B45)</f>
        <v/>
      </c>
      <c r="D46" s="51" t="str">
        <f>IF(Head_Data_Entry!E45="","",Head_Data_Entry!E45)</f>
        <v/>
      </c>
      <c r="E46" s="51" t="str">
        <f>IF(Head_Data_Entry!F45="","",Head_Data_Entry!F45)</f>
        <v/>
      </c>
      <c r="F46" s="51" t="str">
        <f>IF(OR(Head_Summary!$D46="",Head_Summary!$E46=""),"",E46/D46)</f>
        <v/>
      </c>
      <c r="G46" s="1"/>
      <c r="I46" s="1"/>
      <c r="J46" s="99" t="s">
        <v>7</v>
      </c>
      <c r="K46" s="99">
        <v>510</v>
      </c>
      <c r="L46" s="99" t="str" cm="1">
        <f t="array" ref="L46">TEXT(SUMPRODUCT((C5:C54&gt;=60)*(C5:C54&lt;120)*(E5:E54&lt;=510)), "0") &amp; "/" &amp; TEXT(SUMPRODUCT((C5:C54&gt;=60)*(C5:C54&lt;120)*(E5:E54&lt;&gt;"")*(ISNUMBER(E5:E54))), "0")</f>
        <v>0/0</v>
      </c>
      <c r="M46" s="101" t="str" cm="1">
        <f t="array" ref="M46">IF(SUMPRODUCT((C5:C54&gt;=60)*(C5:C54&lt;120)*(E5:E54&lt;&gt;"")*(ISNUMBER(E5:E54))) = 0, "NA", SUMPRODUCT((C5:C54&gt;=60)*(C5:C54&lt;120)*(E5:E54&lt;=510)) / SUMPRODUCT((C5:C54&gt;=60)*(C5:C54&lt;120)*(E5:E54&lt;&gt;"")*(ISNUMBER(E5:E54))))</f>
        <v>NA</v>
      </c>
      <c r="N46" s="1"/>
    </row>
    <row r="47" spans="1:14" ht="14.45" customHeight="1" x14ac:dyDescent="0.25">
      <c r="A47" s="1"/>
      <c r="B47" s="48">
        <v>43</v>
      </c>
      <c r="C47" s="49" t="str">
        <f>IF(Head_Data_Entry!B46="","",Head_Data_Entry!B46)</f>
        <v/>
      </c>
      <c r="D47" s="49" t="str">
        <f>IF(Head_Data_Entry!E46="","",Head_Data_Entry!E46)</f>
        <v/>
      </c>
      <c r="E47" s="49" t="str">
        <f>IF(Head_Data_Entry!F46="","",Head_Data_Entry!F46)</f>
        <v/>
      </c>
      <c r="F47" s="49" t="str">
        <f>IF(OR(Head_Summary!$D47="",Head_Summary!$E47=""),"",E47/D47)</f>
        <v/>
      </c>
      <c r="G47" s="1"/>
      <c r="I47" s="1"/>
      <c r="J47" s="99"/>
      <c r="K47" s="99"/>
      <c r="L47" s="99"/>
      <c r="M47" s="101"/>
      <c r="N47" s="1"/>
    </row>
    <row r="48" spans="1:14" ht="14.45" customHeight="1" x14ac:dyDescent="0.25">
      <c r="A48" s="1"/>
      <c r="B48" s="50">
        <v>44</v>
      </c>
      <c r="C48" s="51" t="str">
        <f>IF(Head_Data_Entry!B47="","",Head_Data_Entry!B47)</f>
        <v/>
      </c>
      <c r="D48" s="51" t="str">
        <f>IF(Head_Data_Entry!E47="","",Head_Data_Entry!E47)</f>
        <v/>
      </c>
      <c r="E48" s="51" t="str">
        <f>IF(Head_Data_Entry!F47="","",Head_Data_Entry!F47)</f>
        <v/>
      </c>
      <c r="F48" s="51" t="str">
        <f>IF(OR(Head_Summary!$D48="",Head_Summary!$E48=""),"",E48/D48)</f>
        <v/>
      </c>
      <c r="G48" s="1"/>
      <c r="I48" s="1"/>
      <c r="J48" s="99" t="s">
        <v>8</v>
      </c>
      <c r="K48" s="99">
        <v>700</v>
      </c>
      <c r="L48" s="99" t="str" cm="1">
        <f t="array" ref="L48">TEXT(SUMPRODUCT((C5:C54&gt;=120)*(C5:C54&lt;180)*(E5:E54&lt;=700)), "0") &amp; "/" &amp; TEXT(SUMPRODUCT((C5:C54&gt;=120)*(C5:C54&lt;180)*(E5:E54&lt;&gt;"")*(ISNUMBER(E5:E54))), "0")</f>
        <v>0/0</v>
      </c>
      <c r="M48" s="101" t="str" cm="1">
        <f t="array" ref="M48">IF(SUMPRODUCT((C5:C54&gt;=120)*(C5:C54&lt;180)*(E5:E54&lt;&gt;"")*(ISNUMBER(E5:E54))) = 0, "NA", SUMPRODUCT((C5:C54&gt;=120)*(C5:C54&lt;180)*(E5:E54&lt;=700)) / SUMPRODUCT((C5:C54&gt;=120)*(C5:C54&lt;180)*(E5:E54&lt;&gt;"")*(ISNUMBER(E5:E54))))</f>
        <v>NA</v>
      </c>
      <c r="N48" s="1"/>
    </row>
    <row r="49" spans="1:14" ht="14.45" customHeight="1" x14ac:dyDescent="0.25">
      <c r="A49" s="1"/>
      <c r="B49" s="48">
        <v>45</v>
      </c>
      <c r="C49" s="49" t="str">
        <f>IF(Head_Data_Entry!B48="","",Head_Data_Entry!B48)</f>
        <v/>
      </c>
      <c r="D49" s="49" t="str">
        <f>IF(Head_Data_Entry!E48="","",Head_Data_Entry!E48)</f>
        <v/>
      </c>
      <c r="E49" s="49" t="str">
        <f>IF(Head_Data_Entry!F48="","",Head_Data_Entry!F48)</f>
        <v/>
      </c>
      <c r="F49" s="49" t="str">
        <f>IF(OR(Head_Summary!$D49="",Head_Summary!$E49=""),"",E49/D49)</f>
        <v/>
      </c>
      <c r="G49" s="1"/>
      <c r="I49" s="1"/>
      <c r="J49" s="99"/>
      <c r="K49" s="99"/>
      <c r="L49" s="99"/>
      <c r="M49" s="101"/>
      <c r="N49" s="1"/>
    </row>
    <row r="50" spans="1:14" ht="14.45" customHeight="1" x14ac:dyDescent="0.25">
      <c r="A50" s="1"/>
      <c r="B50" s="50">
        <v>46</v>
      </c>
      <c r="C50" s="51" t="str">
        <f>IF(Head_Data_Entry!B49="","",Head_Data_Entry!B49)</f>
        <v/>
      </c>
      <c r="D50" s="51" t="str">
        <f>IF(Head_Data_Entry!E49="","",Head_Data_Entry!E49)</f>
        <v/>
      </c>
      <c r="E50" s="51" t="str">
        <f>IF(Head_Data_Entry!F49="","",Head_Data_Entry!F49)</f>
        <v/>
      </c>
      <c r="F50" s="51" t="str">
        <f>IF(OR(Head_Summary!$D50="",Head_Summary!$E50=""),"",E50/D50)</f>
        <v/>
      </c>
      <c r="G50" s="1"/>
      <c r="I50" s="1"/>
      <c r="J50" s="99" t="s">
        <v>20</v>
      </c>
      <c r="K50" s="99" t="s">
        <v>21</v>
      </c>
      <c r="L50" s="99" t="str" cm="1">
        <f t="array" ref="L50">TEXT(SUMPRODUCT((C5:C54&gt;=0)*(C5:C54&lt;3)*(E5:E54&lt;=220)) + SUMPRODUCT((C5:C54&gt;=3)*(C5:C54&lt;12)*(E5:E54&lt;=320)) + SUMPRODUCT((C5:C54&gt;=12)*(C5:C54&lt;60)*(E5:E54&lt;=400)) + SUMPRODUCT((C5:C54&gt;=60)*(C5:C54&lt;120)*(E5:E54&lt;=510)) + SUMPRODUCT((C5:C54&gt;=120)*(C5:C54&lt;180)*(E5:E54&lt;=700)),"0") &amp; "/" &amp; TEXT(SUMPRODUCT((C5:C54&gt;=0)*(C5:C54&lt;3)*(E5:E54&lt;&gt;"")*(ISNUMBER(E5:E54))) + SUMPRODUCT((C5:C54&gt;=3)*(C5:C54&lt;12)*(E5:E54&lt;&gt;"")*(ISNUMBER(E5:E54))) + SUMPRODUCT((C5:C54&gt;=12)*(C5:C54&lt;60)*(E5:E54&lt;&gt;"")*(ISNUMBER(E5:E54))) + SUMPRODUCT((C5:C54&gt;=60)*(C5:C54&lt;120)*(E5:E54&lt;&gt;"")*(ISNUMBER(E5:E54))) + SUMPRODUCT((C5:C54&gt;=120)*(C5:C54&lt;180)*(E5:E54&lt;&gt;"")*(ISNUMBER(E5:E54))),"0")</f>
        <v>0/0</v>
      </c>
      <c r="M50" s="101" t="str" cm="1">
        <f t="array" ref="M50">IF(SUMPRODUCT((C5:C54&gt;=0)*(C5:C54&lt;180)*(E5:E54&lt;&gt;"")*(ISNUMBER(E5:E54))) = 0, "NA", (SUMPRODUCT((C5:C54&gt;=0)*(C5:C54&lt;3)*(E5:E54&lt;=220)) + SUMPRODUCT((C5:C54&gt;=3)*(C5:C54&lt;12)*(E5:E54&lt;=320)) + SUMPRODUCT((C5:C54&gt;=12)*(C5:C54&lt;60)*(E5:E54&lt;=400)) + SUMPRODUCT((C5:C54&gt;=60)*(C5:C54&lt;120)*(E5:E54&lt;=510)) + SUMPRODUCT((C5:C54&gt;=120)*(C5:C54&lt;180)*(E5:E54&lt;=700))) / SUMPRODUCT((C5:C54&gt;=0)*(C5:C54&lt;180)*(E5:E54&lt;&gt;"")*(ISNUMBER(E5:E54))))</f>
        <v>NA</v>
      </c>
      <c r="N50" s="1"/>
    </row>
    <row r="51" spans="1:14" ht="14.45" customHeight="1" x14ac:dyDescent="0.25">
      <c r="A51" s="1"/>
      <c r="B51" s="48">
        <v>47</v>
      </c>
      <c r="C51" s="49" t="str">
        <f>IF(Head_Data_Entry!B50="","",Head_Data_Entry!B50)</f>
        <v/>
      </c>
      <c r="D51" s="49" t="str">
        <f>IF(Head_Data_Entry!E50="","",Head_Data_Entry!E50)</f>
        <v/>
      </c>
      <c r="E51" s="49" t="str">
        <f>IF(Head_Data_Entry!F50="","",Head_Data_Entry!F50)</f>
        <v/>
      </c>
      <c r="F51" s="49" t="str">
        <f>IF(OR(Head_Summary!$D51="",Head_Summary!$E51=""),"",E51/D51)</f>
        <v/>
      </c>
      <c r="G51" s="1"/>
      <c r="I51" s="1"/>
      <c r="J51" s="99"/>
      <c r="K51" s="99"/>
      <c r="L51" s="99"/>
      <c r="M51" s="101"/>
      <c r="N51" s="1"/>
    </row>
    <row r="52" spans="1:14" ht="14.45" customHeight="1" x14ac:dyDescent="0.25">
      <c r="A52" s="1"/>
      <c r="B52" s="50">
        <v>48</v>
      </c>
      <c r="C52" s="51" t="str">
        <f>IF(Head_Data_Entry!B51="","",Head_Data_Entry!B51)</f>
        <v/>
      </c>
      <c r="D52" s="51" t="str">
        <f>IF(Head_Data_Entry!E51="","",Head_Data_Entry!E51)</f>
        <v/>
      </c>
      <c r="E52" s="51" t="str">
        <f>IF(Head_Data_Entry!F51="","",Head_Data_Entry!F51)</f>
        <v/>
      </c>
      <c r="F52" s="51" t="str">
        <f>IF(OR(Head_Summary!$D52="",Head_Summary!$E52=""),"",E52/D52)</f>
        <v/>
      </c>
      <c r="G52" s="1"/>
      <c r="I52" s="1"/>
      <c r="J52" s="106"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age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age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7"/>
      <c r="N52" s="1"/>
    </row>
    <row r="53" spans="1:14" x14ac:dyDescent="0.25">
      <c r="A53" s="1"/>
      <c r="B53" s="48">
        <v>49</v>
      </c>
      <c r="C53" s="49" t="str">
        <f>IF(Head_Data_Entry!B52="","",Head_Data_Entry!B52)</f>
        <v/>
      </c>
      <c r="D53" s="49" t="str">
        <f>IF(Head_Data_Entry!E52="","",Head_Data_Entry!E52)</f>
        <v/>
      </c>
      <c r="E53" s="49" t="str">
        <f>IF(Head_Data_Entry!F52="","",Head_Data_Entry!F52)</f>
        <v/>
      </c>
      <c r="F53" s="49" t="str">
        <f>IF(OR(Head_Summary!$D53="",Head_Summary!$E53=""),"",E53/D53)</f>
        <v/>
      </c>
      <c r="G53" s="1"/>
      <c r="I53" s="1"/>
      <c r="J53" s="108"/>
      <c r="K53" s="103"/>
      <c r="L53" s="103"/>
      <c r="M53" s="109"/>
      <c r="N53" s="1"/>
    </row>
    <row r="54" spans="1:14" x14ac:dyDescent="0.25">
      <c r="A54" s="1"/>
      <c r="B54" s="50">
        <v>50</v>
      </c>
      <c r="C54" s="51" t="str">
        <f>IF(Head_Data_Entry!B53="","",Head_Data_Entry!B53)</f>
        <v/>
      </c>
      <c r="D54" s="51" t="str">
        <f>IF(Head_Data_Entry!E53="","",Head_Data_Entry!E53)</f>
        <v/>
      </c>
      <c r="E54" s="51" t="str">
        <f>IF(Head_Data_Entry!F53="","",Head_Data_Entry!F53)</f>
        <v/>
      </c>
      <c r="F54" s="51" t="str">
        <f>IF(OR(Head_Summary!$D54="",Head_Summary!$E54=""),"",E54/D54)</f>
        <v/>
      </c>
      <c r="G54" s="1"/>
      <c r="I54" s="1"/>
      <c r="J54" s="108"/>
      <c r="K54" s="103"/>
      <c r="L54" s="103"/>
      <c r="M54" s="109"/>
      <c r="N54" s="1"/>
    </row>
    <row r="55" spans="1:14" ht="129.94999999999999" customHeight="1" x14ac:dyDescent="0.25">
      <c r="A55" s="1"/>
      <c r="B55" s="105" t="s">
        <v>182</v>
      </c>
      <c r="C55" s="105"/>
      <c r="D55" s="105"/>
      <c r="E55" s="105"/>
      <c r="F55" s="105"/>
      <c r="G55" s="1"/>
      <c r="I55" s="1"/>
      <c r="J55" s="110"/>
      <c r="K55" s="111"/>
      <c r="L55" s="111"/>
      <c r="M55" s="112"/>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B55:F55"/>
    <mergeCell ref="L44:L45"/>
    <mergeCell ref="J46:J47"/>
    <mergeCell ref="L46:L47"/>
    <mergeCell ref="J48:J49"/>
    <mergeCell ref="L48:L49"/>
    <mergeCell ref="K46:K47"/>
    <mergeCell ref="K48:K49"/>
    <mergeCell ref="J52:M55"/>
    <mergeCell ref="K50:K51"/>
    <mergeCell ref="J50:J51"/>
    <mergeCell ref="L50:L51"/>
    <mergeCell ref="K44:K45"/>
    <mergeCell ref="J44:J45"/>
    <mergeCell ref="M44:M45"/>
    <mergeCell ref="M46:M47"/>
    <mergeCell ref="M48:M49"/>
    <mergeCell ref="M50:M51"/>
    <mergeCell ref="M40:M41"/>
    <mergeCell ref="M42:M43"/>
    <mergeCell ref="B2:F2"/>
    <mergeCell ref="K5:K8"/>
    <mergeCell ref="K9:K10"/>
    <mergeCell ref="K11:K12"/>
    <mergeCell ref="K13:K14"/>
    <mergeCell ref="J17:J18"/>
    <mergeCell ref="K36:K39"/>
    <mergeCell ref="J2:M2"/>
    <mergeCell ref="J4:M4"/>
    <mergeCell ref="M36:M39"/>
    <mergeCell ref="J9:J10"/>
    <mergeCell ref="L9:L10"/>
    <mergeCell ref="J34:M35"/>
    <mergeCell ref="J19:J20"/>
    <mergeCell ref="L19:L20"/>
    <mergeCell ref="L17:L18"/>
    <mergeCell ref="L15:L16"/>
    <mergeCell ref="J15:J16"/>
    <mergeCell ref="K15:K16"/>
    <mergeCell ref="K17:K18"/>
    <mergeCell ref="K19:K20"/>
    <mergeCell ref="M5:M8"/>
    <mergeCell ref="L36:L39"/>
    <mergeCell ref="M17:M18"/>
    <mergeCell ref="M9:M10"/>
    <mergeCell ref="M11:M12"/>
    <mergeCell ref="M13:M14"/>
    <mergeCell ref="M15:M16"/>
    <mergeCell ref="M19:M20"/>
    <mergeCell ref="J21:M32"/>
    <mergeCell ref="J36:J39"/>
    <mergeCell ref="J13:J14"/>
    <mergeCell ref="L13:L14"/>
    <mergeCell ref="L11:L12"/>
    <mergeCell ref="J5:J8"/>
    <mergeCell ref="L5:L8"/>
    <mergeCell ref="J11:J12"/>
    <mergeCell ref="J40:J41"/>
    <mergeCell ref="L40:L41"/>
    <mergeCell ref="J42:J43"/>
    <mergeCell ref="L42:L43"/>
    <mergeCell ref="K40:K41"/>
    <mergeCell ref="K42:K43"/>
  </mergeCells>
  <phoneticPr fontId="8" type="noConversion"/>
  <pageMargins left="0.7" right="0.7" top="0.75" bottom="0.75" header="0.3" footer="0.3"/>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3262-BEB1-4CDB-BED8-341CA92C8EDD}">
  <sheetPr>
    <tabColor rgb="FFFFC000"/>
  </sheetPr>
  <dimension ref="A1:L53"/>
  <sheetViews>
    <sheetView zoomScale="80" zoomScaleNormal="80" workbookViewId="0">
      <pane ySplit="3" topLeftCell="A4" activePane="bottomLeft" state="frozen"/>
      <selection pane="bottomLeft" activeCell="B4" sqref="B4"/>
    </sheetView>
  </sheetViews>
  <sheetFormatPr defaultColWidth="25.5703125" defaultRowHeight="15" x14ac:dyDescent="0.25"/>
  <cols>
    <col min="1" max="7" width="15.5703125" customWidth="1"/>
    <col min="8" max="16384" width="25.5703125" style="16"/>
  </cols>
  <sheetData>
    <row r="1" spans="1:12" s="55" customFormat="1" ht="30" customHeight="1" x14ac:dyDescent="0.25">
      <c r="A1" s="95" t="s">
        <v>260</v>
      </c>
      <c r="B1" s="96"/>
      <c r="C1" s="96"/>
      <c r="D1" s="96"/>
      <c r="E1" s="96"/>
      <c r="F1" s="96"/>
      <c r="G1" s="96"/>
    </row>
    <row r="2" spans="1:12" s="56" customFormat="1" ht="27" customHeight="1" x14ac:dyDescent="0.35">
      <c r="A2" s="98" t="s">
        <v>0</v>
      </c>
      <c r="B2" s="29" t="s">
        <v>189</v>
      </c>
      <c r="C2" s="29" t="s">
        <v>234</v>
      </c>
      <c r="D2" s="28" t="s">
        <v>191</v>
      </c>
      <c r="E2" s="28" t="s">
        <v>246</v>
      </c>
      <c r="F2" s="28" t="s">
        <v>195</v>
      </c>
      <c r="G2" s="30" t="s">
        <v>197</v>
      </c>
      <c r="H2" s="56" t="str" cm="1">
        <f t="array" ref="H2:J2">IF(COUNTIF(Optional_Additional_Fields!$C:$C,"Yes")=0,"",TRANSPOSE(_xlfn._xlws.FILTER(IF(Optional_Additional_Fields!$A:$A&lt;&gt;"", Optional_Additional_Fields!$A:$A, "Please enter field name"), Optional_Additional_Fields!$C:$C="Yes")))</f>
        <v>Tube Voltage</v>
      </c>
      <c r="I2" s="56" t="str">
        <v>Pitch</v>
      </c>
      <c r="J2" s="56" t="str">
        <v>Rotation Time</v>
      </c>
    </row>
    <row r="3" spans="1:12" s="39" customFormat="1" ht="27" customHeight="1" x14ac:dyDescent="0.25">
      <c r="A3" s="98"/>
      <c r="B3" s="59" t="s">
        <v>190</v>
      </c>
      <c r="C3" s="32" t="s">
        <v>235</v>
      </c>
      <c r="D3" s="31"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4">
        <v>1</v>
      </c>
      <c r="B4" s="22"/>
      <c r="C4" s="22"/>
      <c r="D4" s="23"/>
      <c r="E4" s="23"/>
      <c r="F4" s="23"/>
      <c r="G4" s="24" t="str">
        <f>IF(OR(Chest_Data_Entry!$E4="",Chest_Data_Entry!$F4=""),"",F4/E4)</f>
        <v/>
      </c>
      <c r="H4" s="19"/>
      <c r="I4" s="19"/>
      <c r="J4" s="19"/>
      <c r="L4" s="21"/>
    </row>
    <row r="5" spans="1:12" s="20" customFormat="1" ht="27" customHeight="1" x14ac:dyDescent="0.25">
      <c r="A5" s="45">
        <v>2</v>
      </c>
      <c r="B5" s="25"/>
      <c r="C5" s="25"/>
      <c r="D5" s="25"/>
      <c r="E5" s="25"/>
      <c r="F5" s="25"/>
      <c r="G5" s="46" t="str">
        <f>IF(OR(Chest_Data_Entry!$E5="",Chest_Data_Entry!$F5=""),"",F5/E5)</f>
        <v/>
      </c>
      <c r="H5" s="19"/>
      <c r="I5" s="19"/>
      <c r="J5" s="19"/>
      <c r="L5" s="21"/>
    </row>
    <row r="6" spans="1:12" s="20" customFormat="1" ht="27" customHeight="1" x14ac:dyDescent="0.25">
      <c r="A6" s="44">
        <v>3</v>
      </c>
      <c r="B6" s="22"/>
      <c r="C6" s="22"/>
      <c r="D6" s="23"/>
      <c r="E6" s="26"/>
      <c r="F6" s="26"/>
      <c r="G6" s="24" t="str">
        <f>IF(OR(Chest_Data_Entry!$E6="",Chest_Data_Entry!$F6=""),"",F6/E6)</f>
        <v/>
      </c>
      <c r="H6" s="19"/>
      <c r="I6" s="19"/>
      <c r="J6" s="19"/>
      <c r="L6" s="21"/>
    </row>
    <row r="7" spans="1:12" s="20" customFormat="1" ht="27" customHeight="1" x14ac:dyDescent="0.25">
      <c r="A7" s="45">
        <v>4</v>
      </c>
      <c r="B7" s="25"/>
      <c r="C7" s="25"/>
      <c r="D7" s="25"/>
      <c r="E7" s="25"/>
      <c r="F7" s="25"/>
      <c r="G7" s="46" t="str">
        <f>IF(OR(Chest_Data_Entry!$E7="",Chest_Data_Entry!$F7=""),"",F7/E7)</f>
        <v/>
      </c>
      <c r="H7" s="19"/>
      <c r="I7" s="19"/>
      <c r="J7" s="19"/>
      <c r="L7" s="21"/>
    </row>
    <row r="8" spans="1:12" s="20" customFormat="1" ht="27" customHeight="1" x14ac:dyDescent="0.25">
      <c r="A8" s="44">
        <v>5</v>
      </c>
      <c r="B8" s="22"/>
      <c r="C8" s="22"/>
      <c r="D8" s="23"/>
      <c r="E8" s="26"/>
      <c r="F8" s="26"/>
      <c r="G8" s="24" t="str">
        <f>IF(OR(Chest_Data_Entry!$E8="",Chest_Data_Entry!$F8=""),"",F8/E8)</f>
        <v/>
      </c>
      <c r="H8" s="19"/>
      <c r="I8" s="19"/>
      <c r="J8" s="19"/>
      <c r="L8" s="21"/>
    </row>
    <row r="9" spans="1:12" s="20" customFormat="1" ht="27" customHeight="1" x14ac:dyDescent="0.25">
      <c r="A9" s="45">
        <v>6</v>
      </c>
      <c r="B9" s="25"/>
      <c r="C9" s="25"/>
      <c r="D9" s="25"/>
      <c r="E9" s="25"/>
      <c r="F9" s="25"/>
      <c r="G9" s="46" t="str">
        <f>IF(OR(Chest_Data_Entry!$E9="",Chest_Data_Entry!$F9=""),"",F9/E9)</f>
        <v/>
      </c>
      <c r="H9" s="19"/>
      <c r="I9" s="19"/>
      <c r="J9" s="19"/>
      <c r="L9" s="21"/>
    </row>
    <row r="10" spans="1:12" s="20" customFormat="1" ht="27" customHeight="1" x14ac:dyDescent="0.25">
      <c r="A10" s="44">
        <v>7</v>
      </c>
      <c r="B10" s="22"/>
      <c r="C10" s="22"/>
      <c r="D10" s="23"/>
      <c r="E10" s="26"/>
      <c r="F10" s="26"/>
      <c r="G10" s="24" t="str">
        <f>IF(OR(Chest_Data_Entry!$E10="",Chest_Data_Entry!$F10=""),"",F10/E10)</f>
        <v/>
      </c>
      <c r="H10" s="19"/>
      <c r="I10" s="19"/>
      <c r="J10" s="19"/>
      <c r="L10" s="21"/>
    </row>
    <row r="11" spans="1:12" s="20" customFormat="1" ht="27" customHeight="1" x14ac:dyDescent="0.25">
      <c r="A11" s="45">
        <v>8</v>
      </c>
      <c r="B11" s="25"/>
      <c r="C11" s="25"/>
      <c r="D11" s="25"/>
      <c r="E11" s="25"/>
      <c r="F11" s="25"/>
      <c r="G11" s="46" t="str">
        <f>IF(OR(Chest_Data_Entry!$E11="",Chest_Data_Entry!$F11=""),"",F11/E11)</f>
        <v/>
      </c>
      <c r="H11" s="19"/>
      <c r="I11" s="19"/>
      <c r="J11" s="19"/>
      <c r="L11" s="21"/>
    </row>
    <row r="12" spans="1:12" s="20" customFormat="1" ht="27" customHeight="1" x14ac:dyDescent="0.25">
      <c r="A12" s="44">
        <v>9</v>
      </c>
      <c r="B12" s="22"/>
      <c r="C12" s="22"/>
      <c r="D12" s="23"/>
      <c r="E12" s="26"/>
      <c r="F12" s="26"/>
      <c r="G12" s="24" t="str">
        <f>IF(OR(Chest_Data_Entry!$E12="",Chest_Data_Entry!$F12=""),"",F12/E12)</f>
        <v/>
      </c>
      <c r="H12" s="19"/>
      <c r="I12" s="19"/>
      <c r="J12" s="19"/>
      <c r="L12" s="21"/>
    </row>
    <row r="13" spans="1:12" s="20" customFormat="1" ht="27" customHeight="1" x14ac:dyDescent="0.25">
      <c r="A13" s="45">
        <v>10</v>
      </c>
      <c r="B13" s="25"/>
      <c r="C13" s="25"/>
      <c r="D13" s="25"/>
      <c r="E13" s="25"/>
      <c r="F13" s="25"/>
      <c r="G13" s="46" t="str">
        <f>IF(OR(Chest_Data_Entry!$E13="",Chest_Data_Entry!$F13=""),"",F13/E13)</f>
        <v/>
      </c>
      <c r="H13" s="19"/>
      <c r="I13" s="19"/>
      <c r="J13" s="19"/>
      <c r="L13" s="21"/>
    </row>
    <row r="14" spans="1:12" s="20" customFormat="1" ht="27" customHeight="1" x14ac:dyDescent="0.25">
      <c r="A14" s="44">
        <v>11</v>
      </c>
      <c r="B14" s="22"/>
      <c r="C14" s="22"/>
      <c r="D14" s="23"/>
      <c r="E14" s="26"/>
      <c r="F14" s="26"/>
      <c r="G14" s="24" t="str">
        <f>IF(OR(Chest_Data_Entry!$E14="",Chest_Data_Entry!$F14=""),"",F14/E14)</f>
        <v/>
      </c>
      <c r="H14" s="19"/>
      <c r="I14" s="19"/>
      <c r="J14" s="19"/>
      <c r="L14" s="21"/>
    </row>
    <row r="15" spans="1:12" s="20" customFormat="1" ht="27" customHeight="1" x14ac:dyDescent="0.25">
      <c r="A15" s="45">
        <v>12</v>
      </c>
      <c r="B15" s="25"/>
      <c r="C15" s="25"/>
      <c r="D15" s="25"/>
      <c r="E15" s="25"/>
      <c r="F15" s="25"/>
      <c r="G15" s="46" t="str">
        <f>IF(OR(Chest_Data_Entry!$E15="",Chest_Data_Entry!$F15=""),"",F15/E15)</f>
        <v/>
      </c>
      <c r="H15" s="19"/>
      <c r="I15" s="19"/>
      <c r="J15" s="19"/>
      <c r="L15" s="21"/>
    </row>
    <row r="16" spans="1:12" s="20" customFormat="1" ht="27" customHeight="1" x14ac:dyDescent="0.25">
      <c r="A16" s="44">
        <v>13</v>
      </c>
      <c r="B16" s="22"/>
      <c r="C16" s="22"/>
      <c r="D16" s="23"/>
      <c r="E16" s="26"/>
      <c r="F16" s="26"/>
      <c r="G16" s="24" t="str">
        <f>IF(OR(Chest_Data_Entry!$E16="",Chest_Data_Entry!$F16=""),"",F16/E16)</f>
        <v/>
      </c>
      <c r="H16" s="19"/>
      <c r="I16" s="19"/>
      <c r="J16" s="19"/>
      <c r="L16" s="21"/>
    </row>
    <row r="17" spans="1:12" s="20" customFormat="1" ht="27" customHeight="1" x14ac:dyDescent="0.25">
      <c r="A17" s="45">
        <v>14</v>
      </c>
      <c r="B17" s="25"/>
      <c r="C17" s="25"/>
      <c r="D17" s="25"/>
      <c r="E17" s="25"/>
      <c r="F17" s="25"/>
      <c r="G17" s="46" t="str">
        <f>IF(OR(Chest_Data_Entry!$E17="",Chest_Data_Entry!$F17=""),"",F17/E17)</f>
        <v/>
      </c>
      <c r="H17" s="19"/>
      <c r="I17" s="19"/>
      <c r="J17" s="19"/>
      <c r="L17" s="21"/>
    </row>
    <row r="18" spans="1:12" s="20" customFormat="1" ht="27" customHeight="1" x14ac:dyDescent="0.25">
      <c r="A18" s="44">
        <v>15</v>
      </c>
      <c r="B18" s="22"/>
      <c r="C18" s="22"/>
      <c r="D18" s="23"/>
      <c r="E18" s="26"/>
      <c r="F18" s="26"/>
      <c r="G18" s="24" t="str">
        <f>IF(OR(Chest_Data_Entry!$E18="",Chest_Data_Entry!$F18=""),"",F18/E18)</f>
        <v/>
      </c>
      <c r="H18" s="19"/>
      <c r="I18" s="19"/>
      <c r="J18" s="19"/>
      <c r="L18" s="21"/>
    </row>
    <row r="19" spans="1:12" s="20" customFormat="1" ht="27" customHeight="1" x14ac:dyDescent="0.25">
      <c r="A19" s="45">
        <v>16</v>
      </c>
      <c r="B19" s="25"/>
      <c r="C19" s="25"/>
      <c r="D19" s="25"/>
      <c r="E19" s="25"/>
      <c r="F19" s="25"/>
      <c r="G19" s="46" t="str">
        <f>IF(OR(Chest_Data_Entry!$E19="",Chest_Data_Entry!$F19=""),"",F19/E19)</f>
        <v/>
      </c>
      <c r="H19" s="19"/>
      <c r="I19" s="19"/>
      <c r="J19" s="19"/>
      <c r="L19" s="21"/>
    </row>
    <row r="20" spans="1:12" s="20" customFormat="1" ht="27" customHeight="1" x14ac:dyDescent="0.25">
      <c r="A20" s="44">
        <v>17</v>
      </c>
      <c r="B20" s="22"/>
      <c r="C20" s="22"/>
      <c r="D20" s="23"/>
      <c r="E20" s="26"/>
      <c r="F20" s="26"/>
      <c r="G20" s="24" t="str">
        <f>IF(OR(Chest_Data_Entry!$E20="",Chest_Data_Entry!$F20=""),"",F20/E20)</f>
        <v/>
      </c>
      <c r="H20" s="19"/>
      <c r="I20" s="19"/>
      <c r="J20" s="19"/>
      <c r="L20" s="21"/>
    </row>
    <row r="21" spans="1:12" s="20" customFormat="1" ht="27" customHeight="1" x14ac:dyDescent="0.25">
      <c r="A21" s="45">
        <v>18</v>
      </c>
      <c r="B21" s="25"/>
      <c r="C21" s="25"/>
      <c r="D21" s="25"/>
      <c r="E21" s="25"/>
      <c r="F21" s="25"/>
      <c r="G21" s="46" t="str">
        <f>IF(OR(Chest_Data_Entry!$E21="",Chest_Data_Entry!$F21=""),"",F21/E21)</f>
        <v/>
      </c>
      <c r="H21" s="19"/>
      <c r="I21" s="19"/>
      <c r="J21" s="19"/>
      <c r="L21" s="21"/>
    </row>
    <row r="22" spans="1:12" s="20" customFormat="1" ht="27" customHeight="1" x14ac:dyDescent="0.25">
      <c r="A22" s="44">
        <v>19</v>
      </c>
      <c r="B22" s="22"/>
      <c r="C22" s="22"/>
      <c r="D22" s="23"/>
      <c r="E22" s="26"/>
      <c r="F22" s="26"/>
      <c r="G22" s="24" t="str">
        <f>IF(OR(Chest_Data_Entry!$E22="",Chest_Data_Entry!$F22=""),"",F22/E22)</f>
        <v/>
      </c>
      <c r="H22" s="19"/>
      <c r="I22" s="19"/>
      <c r="J22" s="19"/>
      <c r="L22" s="21"/>
    </row>
    <row r="23" spans="1:12" s="20" customFormat="1" ht="27" customHeight="1" x14ac:dyDescent="0.25">
      <c r="A23" s="45">
        <v>20</v>
      </c>
      <c r="B23" s="25"/>
      <c r="C23" s="25"/>
      <c r="D23" s="25"/>
      <c r="E23" s="25"/>
      <c r="F23" s="25"/>
      <c r="G23" s="46" t="str">
        <f>IF(OR(Chest_Data_Entry!$E23="",Chest_Data_Entry!$F23=""),"",F23/E23)</f>
        <v/>
      </c>
      <c r="H23" s="19"/>
      <c r="I23" s="19"/>
      <c r="J23" s="19"/>
      <c r="L23" s="21"/>
    </row>
    <row r="24" spans="1:12" s="20" customFormat="1" ht="27" customHeight="1" x14ac:dyDescent="0.25">
      <c r="A24" s="44">
        <v>21</v>
      </c>
      <c r="B24" s="22"/>
      <c r="C24" s="22"/>
      <c r="D24" s="23"/>
      <c r="E24" s="26"/>
      <c r="F24" s="26"/>
      <c r="G24" s="24" t="str">
        <f>IF(OR(Chest_Data_Entry!$E24="",Chest_Data_Entry!$F24=""),"",F24/E24)</f>
        <v/>
      </c>
      <c r="H24" s="19"/>
      <c r="I24" s="19"/>
      <c r="J24" s="19"/>
      <c r="L24" s="21"/>
    </row>
    <row r="25" spans="1:12" s="20" customFormat="1" ht="27" customHeight="1" x14ac:dyDescent="0.25">
      <c r="A25" s="45">
        <v>22</v>
      </c>
      <c r="B25" s="25"/>
      <c r="C25" s="25"/>
      <c r="D25" s="25"/>
      <c r="E25" s="25"/>
      <c r="F25" s="25"/>
      <c r="G25" s="46" t="str">
        <f>IF(OR(Chest_Data_Entry!$E25="",Chest_Data_Entry!$F25=""),"",F25/E25)</f>
        <v/>
      </c>
      <c r="H25" s="19"/>
      <c r="I25" s="19"/>
      <c r="J25" s="19"/>
      <c r="L25" s="21"/>
    </row>
    <row r="26" spans="1:12" s="20" customFormat="1" ht="27" customHeight="1" x14ac:dyDescent="0.25">
      <c r="A26" s="44">
        <v>23</v>
      </c>
      <c r="B26" s="22"/>
      <c r="C26" s="22"/>
      <c r="D26" s="23"/>
      <c r="E26" s="26"/>
      <c r="F26" s="26"/>
      <c r="G26" s="24" t="str">
        <f>IF(OR(Chest_Data_Entry!$E26="",Chest_Data_Entry!$F26=""),"",F26/E26)</f>
        <v/>
      </c>
      <c r="H26" s="19"/>
      <c r="I26" s="19"/>
      <c r="J26" s="19"/>
      <c r="L26" s="21"/>
    </row>
    <row r="27" spans="1:12" s="20" customFormat="1" ht="27" customHeight="1" x14ac:dyDescent="0.25">
      <c r="A27" s="45">
        <v>24</v>
      </c>
      <c r="B27" s="25"/>
      <c r="C27" s="25"/>
      <c r="D27" s="25"/>
      <c r="E27" s="25"/>
      <c r="F27" s="25"/>
      <c r="G27" s="46" t="str">
        <f>IF(OR(Chest_Data_Entry!$E27="",Chest_Data_Entry!$F27=""),"",F27/E27)</f>
        <v/>
      </c>
      <c r="H27" s="19"/>
      <c r="I27" s="19"/>
      <c r="J27" s="19"/>
      <c r="L27" s="21"/>
    </row>
    <row r="28" spans="1:12" s="20" customFormat="1" ht="27" customHeight="1" x14ac:dyDescent="0.25">
      <c r="A28" s="44">
        <v>25</v>
      </c>
      <c r="B28" s="22"/>
      <c r="C28" s="22"/>
      <c r="D28" s="23"/>
      <c r="E28" s="26"/>
      <c r="F28" s="26"/>
      <c r="G28" s="24" t="str">
        <f>IF(OR(Chest_Data_Entry!$E28="",Chest_Data_Entry!$F28=""),"",F28/E28)</f>
        <v/>
      </c>
      <c r="H28" s="19"/>
      <c r="I28" s="19"/>
      <c r="J28" s="19"/>
      <c r="L28" s="21"/>
    </row>
    <row r="29" spans="1:12" s="20" customFormat="1" ht="27" customHeight="1" x14ac:dyDescent="0.25">
      <c r="A29" s="45">
        <v>26</v>
      </c>
      <c r="B29" s="25"/>
      <c r="C29" s="25"/>
      <c r="D29" s="25"/>
      <c r="E29" s="25"/>
      <c r="F29" s="25"/>
      <c r="G29" s="46" t="str">
        <f>IF(OR(Chest_Data_Entry!$E29="",Chest_Data_Entry!$F29=""),"",F29/E29)</f>
        <v/>
      </c>
      <c r="H29" s="19"/>
      <c r="I29" s="19"/>
      <c r="J29" s="19"/>
      <c r="L29" s="21"/>
    </row>
    <row r="30" spans="1:12" s="20" customFormat="1" ht="27" customHeight="1" x14ac:dyDescent="0.25">
      <c r="A30" s="44">
        <v>27</v>
      </c>
      <c r="B30" s="22"/>
      <c r="C30" s="22"/>
      <c r="D30" s="23"/>
      <c r="E30" s="26"/>
      <c r="F30" s="26"/>
      <c r="G30" s="24" t="str">
        <f>IF(OR(Chest_Data_Entry!$E30="",Chest_Data_Entry!$F30=""),"",F30/E30)</f>
        <v/>
      </c>
      <c r="H30" s="19"/>
      <c r="I30" s="19"/>
      <c r="J30" s="19"/>
      <c r="L30" s="21"/>
    </row>
    <row r="31" spans="1:12" s="20" customFormat="1" ht="27" customHeight="1" x14ac:dyDescent="0.25">
      <c r="A31" s="45">
        <v>28</v>
      </c>
      <c r="B31" s="25"/>
      <c r="C31" s="25"/>
      <c r="D31" s="25"/>
      <c r="E31" s="25"/>
      <c r="F31" s="25"/>
      <c r="G31" s="46" t="str">
        <f>IF(OR(Chest_Data_Entry!$E31="",Chest_Data_Entry!$F31=""),"",F31/E31)</f>
        <v/>
      </c>
      <c r="H31" s="19"/>
      <c r="I31" s="19"/>
      <c r="J31" s="19"/>
      <c r="L31" s="21"/>
    </row>
    <row r="32" spans="1:12" s="20" customFormat="1" ht="27" customHeight="1" x14ac:dyDescent="0.25">
      <c r="A32" s="44">
        <v>29</v>
      </c>
      <c r="B32" s="22"/>
      <c r="C32" s="22"/>
      <c r="D32" s="23"/>
      <c r="E32" s="26"/>
      <c r="F32" s="26"/>
      <c r="G32" s="24" t="str">
        <f>IF(OR(Chest_Data_Entry!$E32="",Chest_Data_Entry!$F32=""),"",F32/E32)</f>
        <v/>
      </c>
      <c r="H32" s="19"/>
      <c r="I32" s="19"/>
      <c r="J32" s="19"/>
      <c r="L32" s="21"/>
    </row>
    <row r="33" spans="1:12" s="20" customFormat="1" ht="27" customHeight="1" x14ac:dyDescent="0.25">
      <c r="A33" s="45">
        <v>30</v>
      </c>
      <c r="B33" s="25"/>
      <c r="C33" s="25"/>
      <c r="D33" s="25"/>
      <c r="E33" s="25"/>
      <c r="F33" s="25"/>
      <c r="G33" s="46" t="str">
        <f>IF(OR(Chest_Data_Entry!$E33="",Chest_Data_Entry!$F33=""),"",F33/E33)</f>
        <v/>
      </c>
      <c r="H33" s="19"/>
      <c r="I33" s="19"/>
      <c r="J33" s="19"/>
      <c r="L33" s="21"/>
    </row>
    <row r="34" spans="1:12" s="20" customFormat="1" ht="27" customHeight="1" x14ac:dyDescent="0.25">
      <c r="A34" s="44">
        <v>31</v>
      </c>
      <c r="B34" s="22"/>
      <c r="C34" s="22"/>
      <c r="D34" s="23"/>
      <c r="E34" s="26"/>
      <c r="F34" s="26"/>
      <c r="G34" s="24" t="str">
        <f>IF(OR(Chest_Data_Entry!$E34="",Chest_Data_Entry!$F34=""),"",F34/E34)</f>
        <v/>
      </c>
      <c r="H34" s="19"/>
      <c r="I34" s="19"/>
      <c r="J34" s="19"/>
      <c r="L34" s="21"/>
    </row>
    <row r="35" spans="1:12" s="20" customFormat="1" ht="27" customHeight="1" x14ac:dyDescent="0.25">
      <c r="A35" s="45">
        <v>32</v>
      </c>
      <c r="B35" s="25"/>
      <c r="C35" s="25"/>
      <c r="D35" s="25"/>
      <c r="E35" s="25"/>
      <c r="F35" s="25"/>
      <c r="G35" s="46" t="str">
        <f>IF(OR(Chest_Data_Entry!$E35="",Chest_Data_Entry!$F35=""),"",F35/E35)</f>
        <v/>
      </c>
      <c r="H35" s="19"/>
      <c r="I35" s="19"/>
      <c r="J35" s="19"/>
      <c r="L35" s="21"/>
    </row>
    <row r="36" spans="1:12" s="20" customFormat="1" ht="27" customHeight="1" x14ac:dyDescent="0.25">
      <c r="A36" s="44">
        <v>33</v>
      </c>
      <c r="B36" s="22"/>
      <c r="C36" s="22"/>
      <c r="D36" s="23"/>
      <c r="E36" s="26"/>
      <c r="F36" s="26"/>
      <c r="G36" s="24" t="str">
        <f>IF(OR(Chest_Data_Entry!$E36="",Chest_Data_Entry!$F36=""),"",F36/E36)</f>
        <v/>
      </c>
      <c r="H36" s="19"/>
      <c r="I36" s="19"/>
      <c r="J36" s="19"/>
      <c r="L36" s="21"/>
    </row>
    <row r="37" spans="1:12" s="20" customFormat="1" ht="27" customHeight="1" x14ac:dyDescent="0.25">
      <c r="A37" s="45">
        <v>34</v>
      </c>
      <c r="B37" s="25"/>
      <c r="C37" s="25"/>
      <c r="D37" s="25"/>
      <c r="E37" s="25"/>
      <c r="F37" s="25"/>
      <c r="G37" s="46" t="str">
        <f>IF(OR(Chest_Data_Entry!$E37="",Chest_Data_Entry!$F37=""),"",F37/E37)</f>
        <v/>
      </c>
      <c r="H37" s="19"/>
      <c r="I37" s="19"/>
      <c r="J37" s="19"/>
      <c r="L37" s="21"/>
    </row>
    <row r="38" spans="1:12" s="20" customFormat="1" ht="27" customHeight="1" x14ac:dyDescent="0.25">
      <c r="A38" s="44">
        <v>35</v>
      </c>
      <c r="B38" s="22"/>
      <c r="C38" s="22"/>
      <c r="D38" s="23"/>
      <c r="E38" s="26"/>
      <c r="F38" s="26"/>
      <c r="G38" s="24" t="str">
        <f>IF(OR(Chest_Data_Entry!$E38="",Chest_Data_Entry!$F38=""),"",F38/E38)</f>
        <v/>
      </c>
      <c r="H38" s="19"/>
      <c r="I38" s="19"/>
      <c r="J38" s="19"/>
      <c r="L38" s="21"/>
    </row>
    <row r="39" spans="1:12" s="20" customFormat="1" ht="27" customHeight="1" x14ac:dyDescent="0.25">
      <c r="A39" s="45">
        <v>36</v>
      </c>
      <c r="B39" s="25"/>
      <c r="C39" s="25"/>
      <c r="D39" s="25"/>
      <c r="E39" s="25"/>
      <c r="F39" s="25"/>
      <c r="G39" s="46" t="str">
        <f>IF(OR(Chest_Data_Entry!$E39="",Chest_Data_Entry!$F39=""),"",F39/E39)</f>
        <v/>
      </c>
      <c r="H39" s="19"/>
      <c r="I39" s="19"/>
      <c r="J39" s="19"/>
      <c r="L39" s="21"/>
    </row>
    <row r="40" spans="1:12" s="20" customFormat="1" ht="27" customHeight="1" x14ac:dyDescent="0.25">
      <c r="A40" s="44">
        <v>37</v>
      </c>
      <c r="B40" s="22"/>
      <c r="C40" s="22"/>
      <c r="D40" s="23"/>
      <c r="E40" s="26"/>
      <c r="F40" s="26"/>
      <c r="G40" s="24" t="str">
        <f>IF(OR(Chest_Data_Entry!$E40="",Chest_Data_Entry!$F40=""),"",F40/E40)</f>
        <v/>
      </c>
      <c r="H40" s="19"/>
      <c r="I40" s="19"/>
      <c r="J40" s="19"/>
      <c r="L40" s="21"/>
    </row>
    <row r="41" spans="1:12" s="20" customFormat="1" ht="27" customHeight="1" x14ac:dyDescent="0.25">
      <c r="A41" s="45">
        <v>38</v>
      </c>
      <c r="B41" s="25"/>
      <c r="C41" s="25"/>
      <c r="D41" s="25"/>
      <c r="E41" s="25"/>
      <c r="F41" s="25"/>
      <c r="G41" s="46" t="str">
        <f>IF(OR(Chest_Data_Entry!$E41="",Chest_Data_Entry!$F41=""),"",F41/E41)</f>
        <v/>
      </c>
      <c r="H41" s="19"/>
      <c r="I41" s="19"/>
      <c r="J41" s="19"/>
      <c r="L41" s="21"/>
    </row>
    <row r="42" spans="1:12" s="20" customFormat="1" ht="27" customHeight="1" x14ac:dyDescent="0.25">
      <c r="A42" s="44">
        <v>39</v>
      </c>
      <c r="B42" s="22"/>
      <c r="C42" s="22"/>
      <c r="D42" s="23"/>
      <c r="E42" s="26"/>
      <c r="F42" s="26"/>
      <c r="G42" s="24" t="str">
        <f>IF(OR(Chest_Data_Entry!$E42="",Chest_Data_Entry!$F42=""),"",F42/E42)</f>
        <v/>
      </c>
      <c r="H42" s="19"/>
      <c r="I42" s="19"/>
      <c r="J42" s="19"/>
      <c r="L42" s="21"/>
    </row>
    <row r="43" spans="1:12" s="20" customFormat="1" ht="27" customHeight="1" x14ac:dyDescent="0.25">
      <c r="A43" s="45">
        <v>40</v>
      </c>
      <c r="B43" s="25"/>
      <c r="C43" s="25"/>
      <c r="D43" s="25"/>
      <c r="E43" s="25"/>
      <c r="F43" s="25"/>
      <c r="G43" s="46" t="str">
        <f>IF(OR(Chest_Data_Entry!$E43="",Chest_Data_Entry!$F43=""),"",F43/E43)</f>
        <v/>
      </c>
      <c r="H43" s="19"/>
      <c r="I43" s="19"/>
      <c r="J43" s="19"/>
      <c r="L43" s="21"/>
    </row>
    <row r="44" spans="1:12" s="20" customFormat="1" ht="27" customHeight="1" x14ac:dyDescent="0.25">
      <c r="A44" s="44">
        <v>41</v>
      </c>
      <c r="B44" s="22"/>
      <c r="C44" s="22"/>
      <c r="D44" s="23"/>
      <c r="E44" s="26"/>
      <c r="F44" s="26"/>
      <c r="G44" s="24" t="str">
        <f>IF(OR(Chest_Data_Entry!$E44="",Chest_Data_Entry!$F44=""),"",F44/E44)</f>
        <v/>
      </c>
      <c r="H44" s="19"/>
      <c r="I44" s="19"/>
      <c r="J44" s="19"/>
      <c r="L44" s="21"/>
    </row>
    <row r="45" spans="1:12" s="20" customFormat="1" ht="27" customHeight="1" x14ac:dyDescent="0.25">
      <c r="A45" s="45">
        <v>42</v>
      </c>
      <c r="B45" s="25"/>
      <c r="C45" s="25"/>
      <c r="D45" s="25"/>
      <c r="E45" s="25"/>
      <c r="F45" s="25"/>
      <c r="G45" s="46" t="str">
        <f>IF(OR(Chest_Data_Entry!$E45="",Chest_Data_Entry!$F45=""),"",F45/E45)</f>
        <v/>
      </c>
      <c r="H45" s="19"/>
      <c r="I45" s="19"/>
      <c r="J45" s="19"/>
      <c r="L45" s="21"/>
    </row>
    <row r="46" spans="1:12" s="20" customFormat="1" ht="27" customHeight="1" x14ac:dyDescent="0.25">
      <c r="A46" s="44">
        <v>43</v>
      </c>
      <c r="B46" s="22"/>
      <c r="C46" s="22"/>
      <c r="D46" s="23"/>
      <c r="E46" s="26"/>
      <c r="F46" s="26"/>
      <c r="G46" s="24" t="str">
        <f>IF(OR(Chest_Data_Entry!$E46="",Chest_Data_Entry!$F46=""),"",F46/E46)</f>
        <v/>
      </c>
      <c r="H46" s="19"/>
      <c r="I46" s="19"/>
      <c r="J46" s="19"/>
      <c r="L46" s="21"/>
    </row>
    <row r="47" spans="1:12" s="20" customFormat="1" ht="27" customHeight="1" x14ac:dyDescent="0.25">
      <c r="A47" s="45">
        <v>44</v>
      </c>
      <c r="B47" s="25"/>
      <c r="C47" s="25"/>
      <c r="D47" s="25"/>
      <c r="E47" s="25"/>
      <c r="F47" s="25"/>
      <c r="G47" s="46" t="str">
        <f>IF(OR(Chest_Data_Entry!$E47="",Chest_Data_Entry!$F47=""),"",F47/E47)</f>
        <v/>
      </c>
      <c r="H47" s="19"/>
      <c r="I47" s="19"/>
      <c r="J47" s="19"/>
      <c r="L47" s="21"/>
    </row>
    <row r="48" spans="1:12" s="20" customFormat="1" ht="27" customHeight="1" x14ac:dyDescent="0.25">
      <c r="A48" s="44">
        <v>45</v>
      </c>
      <c r="B48" s="22"/>
      <c r="C48" s="22"/>
      <c r="D48" s="23"/>
      <c r="E48" s="26"/>
      <c r="F48" s="26"/>
      <c r="G48" s="24" t="str">
        <f>IF(OR(Chest_Data_Entry!$E48="",Chest_Data_Entry!$F48=""),"",F48/E48)</f>
        <v/>
      </c>
      <c r="H48" s="19"/>
      <c r="I48" s="19"/>
      <c r="J48" s="19"/>
      <c r="L48" s="21"/>
    </row>
    <row r="49" spans="1:12" s="20" customFormat="1" ht="27" customHeight="1" x14ac:dyDescent="0.25">
      <c r="A49" s="45">
        <v>46</v>
      </c>
      <c r="B49" s="25"/>
      <c r="C49" s="25"/>
      <c r="D49" s="25"/>
      <c r="E49" s="25"/>
      <c r="F49" s="25"/>
      <c r="G49" s="46" t="str">
        <f>IF(OR(Chest_Data_Entry!$E49="",Chest_Data_Entry!$F49=""),"",F49/E49)</f>
        <v/>
      </c>
      <c r="H49" s="19"/>
      <c r="I49" s="19"/>
      <c r="J49" s="19"/>
      <c r="L49" s="21"/>
    </row>
    <row r="50" spans="1:12" s="20" customFormat="1" ht="27" customHeight="1" x14ac:dyDescent="0.25">
      <c r="A50" s="44">
        <v>47</v>
      </c>
      <c r="B50" s="22"/>
      <c r="C50" s="22"/>
      <c r="D50" s="23"/>
      <c r="E50" s="26"/>
      <c r="F50" s="26"/>
      <c r="G50" s="24" t="str">
        <f>IF(OR(Chest_Data_Entry!$E50="",Chest_Data_Entry!$F50=""),"",F50/E50)</f>
        <v/>
      </c>
      <c r="H50" s="19"/>
      <c r="I50" s="19"/>
      <c r="J50" s="19"/>
      <c r="L50" s="21"/>
    </row>
    <row r="51" spans="1:12" s="20" customFormat="1" ht="27" customHeight="1" x14ac:dyDescent="0.25">
      <c r="A51" s="45">
        <v>48</v>
      </c>
      <c r="B51" s="25"/>
      <c r="C51" s="25"/>
      <c r="D51" s="25"/>
      <c r="E51" s="25"/>
      <c r="F51" s="25"/>
      <c r="G51" s="46" t="str">
        <f>IF(OR(Chest_Data_Entry!$E51="",Chest_Data_Entry!$F51=""),"",F51/E51)</f>
        <v/>
      </c>
      <c r="H51" s="19"/>
      <c r="I51" s="19"/>
      <c r="J51" s="19"/>
      <c r="L51" s="21"/>
    </row>
    <row r="52" spans="1:12" s="20" customFormat="1" ht="27" customHeight="1" x14ac:dyDescent="0.25">
      <c r="A52" s="44">
        <v>49</v>
      </c>
      <c r="B52" s="22"/>
      <c r="C52" s="22"/>
      <c r="D52" s="23"/>
      <c r="E52" s="26"/>
      <c r="F52" s="26"/>
      <c r="G52" s="24" t="str">
        <f>IF(OR(Chest_Data_Entry!$E52="",Chest_Data_Entry!$F52=""),"",F52/E52)</f>
        <v/>
      </c>
      <c r="H52" s="19"/>
      <c r="I52" s="19"/>
      <c r="J52" s="19"/>
      <c r="L52" s="21"/>
    </row>
    <row r="53" spans="1:12" s="20" customFormat="1" ht="27" customHeight="1" x14ac:dyDescent="0.25">
      <c r="A53" s="45">
        <v>50</v>
      </c>
      <c r="B53" s="25"/>
      <c r="C53" s="25"/>
      <c r="D53" s="25"/>
      <c r="E53" s="25"/>
      <c r="F53" s="25"/>
      <c r="G53" s="46" t="str">
        <f>IF(OR(Chest_Data_Entry!$E53="",Chest_Data_Entry!$F53=""),"",F53/E53)</f>
        <v/>
      </c>
      <c r="H53" s="19"/>
      <c r="I53" s="19"/>
      <c r="J53" s="19"/>
      <c r="L53" s="21"/>
    </row>
  </sheetData>
  <sheetProtection sheet="1" selectLockedCells="1"/>
  <mergeCells count="2">
    <mergeCell ref="A2:A3"/>
    <mergeCell ref="A1:G1"/>
  </mergeCells>
  <conditionalFormatting sqref="B4:C53">
    <cfRule type="expression" dxfId="20" priority="6">
      <formula>AND(MOD(ROW(),2)=0, B$2&lt;&gt;"")</formula>
    </cfRule>
    <cfRule type="expression" dxfId="19" priority="21">
      <formula>AND(MOD(ROW()-1,2)=0, B$2&lt;&gt;"")</formula>
    </cfRule>
  </conditionalFormatting>
  <conditionalFormatting sqref="D4:F53">
    <cfRule type="expression" dxfId="18" priority="7">
      <formula>AND(MOD(ROW()-1,2)=0, D$2&lt;&gt;"")</formula>
    </cfRule>
    <cfRule type="expression" dxfId="17" priority="9">
      <formula>AND(MOD(ROW(),2)=0, D$2&lt;&gt;"")</formula>
    </cfRule>
  </conditionalFormatting>
  <conditionalFormatting sqref="H2:XFD2">
    <cfRule type="cellIs" dxfId="16" priority="1" operator="notEqual">
      <formula>""</formula>
    </cfRule>
  </conditionalFormatting>
  <conditionalFormatting sqref="H3:XFD3">
    <cfRule type="cellIs" dxfId="15" priority="2" operator="notEqual">
      <formula>""</formula>
    </cfRule>
  </conditionalFormatting>
  <conditionalFormatting sqref="H4:XFD53">
    <cfRule type="expression" dxfId="14" priority="8">
      <formula>AND(MOD(ROW()-1,2)=0, H$2&lt;&gt;"")</formula>
    </cfRule>
    <cfRule type="expression" dxfId="13" priority="10">
      <formula>AND(MOD(ROW(),2)=0, H$2&lt;&gt;"")</formula>
    </cfRule>
    <cfRule type="expression" dxfId="12" priority="14">
      <formula>H$2&lt;&gt;""</formula>
    </cfRule>
  </conditionalFormatting>
  <pageMargins left="0.7" right="0.7" top="0.75" bottom="0.75" header="0.3" footer="0.3"/>
  <rowBreaks count="1" manualBreakCount="1">
    <brk id="33"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C07B40F-8443-4168-B2EE-132E4CF9EC3B}">
          <x14:formula1>
            <xm:f>Lists!$H$2:$H$3</xm:f>
          </x14:formula1>
          <xm:sqref>C4:C53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6CDD-EE10-4D34-9B03-533EFAF75299}">
  <sheetPr>
    <tabColor rgb="FFFFC000"/>
  </sheetPr>
  <dimension ref="A1:N56"/>
  <sheetViews>
    <sheetView showGridLines="0" zoomScale="80" zoomScaleNormal="8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178</v>
      </c>
      <c r="C2" s="94"/>
      <c r="D2" s="94"/>
      <c r="E2" s="94"/>
      <c r="F2" s="94"/>
      <c r="G2" s="1"/>
      <c r="H2" s="14" t="s">
        <v>37</v>
      </c>
      <c r="I2" s="1"/>
      <c r="J2" s="93" t="s">
        <v>38</v>
      </c>
      <c r="K2" s="93"/>
      <c r="L2" s="93"/>
      <c r="M2" s="93"/>
      <c r="N2" s="1"/>
    </row>
    <row r="3" spans="1:14" ht="8.1" customHeight="1" x14ac:dyDescent="0.25">
      <c r="A3" s="1"/>
      <c r="B3" s="1"/>
      <c r="C3" s="1"/>
      <c r="D3" s="1"/>
      <c r="E3" s="1"/>
      <c r="F3" s="1"/>
      <c r="G3" s="1"/>
      <c r="H3" s="1"/>
      <c r="I3" s="1"/>
      <c r="J3" s="1"/>
      <c r="K3" s="1"/>
      <c r="L3" s="1"/>
      <c r="M3" s="1"/>
      <c r="N3" s="1"/>
    </row>
    <row r="4" spans="1:14" ht="33" customHeight="1" x14ac:dyDescent="0.25">
      <c r="A4" s="1"/>
      <c r="B4" s="52" t="s">
        <v>0</v>
      </c>
      <c r="C4" s="52" t="s">
        <v>10</v>
      </c>
      <c r="D4" s="52" t="s">
        <v>187</v>
      </c>
      <c r="E4" s="52" t="s">
        <v>2</v>
      </c>
      <c r="F4" s="52" t="s">
        <v>1</v>
      </c>
      <c r="G4" s="1"/>
      <c r="I4" s="1"/>
      <c r="J4" s="104" t="s">
        <v>46</v>
      </c>
      <c r="K4" s="104"/>
      <c r="L4" s="104"/>
      <c r="M4" s="104"/>
      <c r="N4" s="1"/>
    </row>
    <row r="5" spans="1:14" ht="14.45" customHeight="1" x14ac:dyDescent="0.25">
      <c r="A5" s="1"/>
      <c r="B5" s="48">
        <v>1</v>
      </c>
      <c r="C5" s="49" t="str">
        <f>IF(Chest_Data_Entry!D4="","",Chest_Data_Entry!D4)</f>
        <v/>
      </c>
      <c r="D5" s="49" t="str">
        <f>IF(Chest_Data_Entry!E4="","",Chest_Data_Entry!E4)</f>
        <v/>
      </c>
      <c r="E5" s="49" t="str">
        <f>IF(Chest_Data_Entry!F4="","",Chest_Data_Entry!F4)</f>
        <v/>
      </c>
      <c r="F5" s="49" t="str">
        <f>IF(OR(Chest_Summary!$D5="",Chest_Summary!$E5=""),"",E5/D5)</f>
        <v/>
      </c>
      <c r="G5" s="1"/>
      <c r="I5" s="1"/>
      <c r="J5" s="99" t="s">
        <v>16</v>
      </c>
      <c r="K5" s="100" t="s">
        <v>267</v>
      </c>
      <c r="L5" s="100" t="s">
        <v>18</v>
      </c>
      <c r="M5" s="100" t="s">
        <v>177</v>
      </c>
      <c r="N5" s="1"/>
    </row>
    <row r="6" spans="1:14" ht="14.45" customHeight="1" x14ac:dyDescent="0.25">
      <c r="A6" s="1"/>
      <c r="B6" s="50">
        <v>2</v>
      </c>
      <c r="C6" s="51" t="str">
        <f>IF(Chest_Data_Entry!D5="","",Chest_Data_Entry!D5)</f>
        <v/>
      </c>
      <c r="D6" s="51" t="str">
        <f>IF(Chest_Data_Entry!E5="","",Chest_Data_Entry!E5)</f>
        <v/>
      </c>
      <c r="E6" s="51" t="str">
        <f>IF(Chest_Data_Entry!F5="","",Chest_Data_Entry!F5)</f>
        <v/>
      </c>
      <c r="F6" s="51" t="str">
        <f>IF(OR(Chest_Summary!$D6="",Chest_Summary!$E6=""),"",E6/D6)</f>
        <v/>
      </c>
      <c r="G6" s="1"/>
      <c r="I6" s="1"/>
      <c r="J6" s="99"/>
      <c r="K6" s="99"/>
      <c r="L6" s="100"/>
      <c r="M6" s="100"/>
      <c r="N6" s="1"/>
    </row>
    <row r="7" spans="1:14" ht="14.45" customHeight="1" x14ac:dyDescent="0.25">
      <c r="A7" s="1"/>
      <c r="B7" s="48">
        <v>3</v>
      </c>
      <c r="C7" s="49" t="str">
        <f>IF(Chest_Data_Entry!D6="","",Chest_Data_Entry!D6)</f>
        <v/>
      </c>
      <c r="D7" s="49" t="str">
        <f>IF(Chest_Data_Entry!E6="","",Chest_Data_Entry!E6)</f>
        <v/>
      </c>
      <c r="E7" s="49" t="str">
        <f>IF(Chest_Data_Entry!F6="","",Chest_Data_Entry!F6)</f>
        <v/>
      </c>
      <c r="F7" s="49" t="str">
        <f>IF(OR(Chest_Summary!$D7="",Chest_Summary!$E7=""),"",E7/D7)</f>
        <v/>
      </c>
      <c r="G7" s="1"/>
      <c r="I7" s="1"/>
      <c r="J7" s="99"/>
      <c r="K7" s="99"/>
      <c r="L7" s="100"/>
      <c r="M7" s="100"/>
      <c r="N7" s="1"/>
    </row>
    <row r="8" spans="1:14" ht="14.45" customHeight="1" x14ac:dyDescent="0.25">
      <c r="A8" s="1"/>
      <c r="B8" s="50">
        <v>4</v>
      </c>
      <c r="C8" s="51" t="str">
        <f>IF(Chest_Data_Entry!D7="","",Chest_Data_Entry!D7)</f>
        <v/>
      </c>
      <c r="D8" s="51" t="str">
        <f>IF(Chest_Data_Entry!E7="","",Chest_Data_Entry!E7)</f>
        <v/>
      </c>
      <c r="E8" s="51" t="str">
        <f>IF(Chest_Data_Entry!F7="","",Chest_Data_Entry!F7)</f>
        <v/>
      </c>
      <c r="F8" s="51" t="str">
        <f>IF(OR(Chest_Summary!$D8="",Chest_Summary!$E8=""),"",E8/D8)</f>
        <v/>
      </c>
      <c r="G8" s="1"/>
      <c r="I8" s="1"/>
      <c r="J8" s="99"/>
      <c r="K8" s="99"/>
      <c r="L8" s="100"/>
      <c r="M8" s="100"/>
      <c r="N8" s="1"/>
    </row>
    <row r="9" spans="1:14" ht="14.45" customHeight="1" x14ac:dyDescent="0.25">
      <c r="A9" s="1"/>
      <c r="B9" s="48">
        <v>5</v>
      </c>
      <c r="C9" s="49" t="str">
        <f>IF(Chest_Data_Entry!D8="","",Chest_Data_Entry!D8)</f>
        <v/>
      </c>
      <c r="D9" s="49" t="str">
        <f>IF(Chest_Data_Entry!E8="","",Chest_Data_Entry!E8)</f>
        <v/>
      </c>
      <c r="E9" s="49" t="str">
        <f>IF(Chest_Data_Entry!F8="","",Chest_Data_Entry!F8)</f>
        <v/>
      </c>
      <c r="F9" s="49" t="str">
        <f>IF(OR(Chest_Summary!$D9="",Chest_Summary!$E9=""),"",E9/D9)</f>
        <v/>
      </c>
      <c r="G9" s="1"/>
      <c r="I9" s="1"/>
      <c r="J9" s="99" t="s">
        <v>11</v>
      </c>
      <c r="K9" s="114">
        <v>1</v>
      </c>
      <c r="L9" s="99" t="str" cm="1">
        <f t="array" ref="L9">TEXT(SUMPRODUCT((C5:C54&gt;=0)*(C5:C54&lt;5)*(D5:D54&lt;=1)), "0") &amp; "/" &amp; TEXT(SUMPRODUCT((C5:C54&gt;=0)*(C5:C54&lt;5)*(D5:D54&lt;&gt;"")*(ISNUMBER(D5:D54))), "0")</f>
        <v>0/0</v>
      </c>
      <c r="M9" s="101" t="str" cm="1">
        <f t="array" ref="M9">IF(SUMPRODUCT((C5:C54&gt;=0)*(C5:C54&lt;5)*(D5:D54&lt;&gt;"")*(ISNUMBER(D5:D54))) = 0, "NA", SUMPRODUCT((C5:C54&gt;=0)*(C5:C54&lt;5)*(D5:D54&lt;=1)) / SUMPRODUCT((C5:C54&gt;=0)*(C5:C54&lt;5)*(D5:D54&lt;&gt;"")*(ISNUMBER(D5:D54))))</f>
        <v>NA</v>
      </c>
      <c r="N9" s="1"/>
    </row>
    <row r="10" spans="1:14" ht="14.45" customHeight="1" x14ac:dyDescent="0.25">
      <c r="A10" s="1"/>
      <c r="B10" s="50">
        <v>6</v>
      </c>
      <c r="C10" s="51" t="str">
        <f>IF(Chest_Data_Entry!D9="","",Chest_Data_Entry!D9)</f>
        <v/>
      </c>
      <c r="D10" s="51" t="str">
        <f>IF(Chest_Data_Entry!E9="","",Chest_Data_Entry!E9)</f>
        <v/>
      </c>
      <c r="E10" s="51" t="str">
        <f>IF(Chest_Data_Entry!F9="","",Chest_Data_Entry!F9)</f>
        <v/>
      </c>
      <c r="F10" s="51" t="str">
        <f>IF(OR(Chest_Summary!$D10="",Chest_Summary!$E10=""),"",E10/D10)</f>
        <v/>
      </c>
      <c r="G10" s="1"/>
      <c r="I10" s="1"/>
      <c r="J10" s="99"/>
      <c r="K10" s="114"/>
      <c r="L10" s="99"/>
      <c r="M10" s="101"/>
      <c r="N10" s="1"/>
    </row>
    <row r="11" spans="1:14" ht="14.45" customHeight="1" x14ac:dyDescent="0.25">
      <c r="A11" s="1"/>
      <c r="B11" s="48">
        <v>7</v>
      </c>
      <c r="C11" s="49" t="str">
        <f>IF(Chest_Data_Entry!D10="","",Chest_Data_Entry!D10)</f>
        <v/>
      </c>
      <c r="D11" s="49" t="str">
        <f>IF(Chest_Data_Entry!E10="","",Chest_Data_Entry!E10)</f>
        <v/>
      </c>
      <c r="E11" s="49" t="str">
        <f>IF(Chest_Data_Entry!F10="","",Chest_Data_Entry!F10)</f>
        <v/>
      </c>
      <c r="F11" s="49" t="str">
        <f>IF(OR(Chest_Summary!$D11="",Chest_Summary!$E11=""),"",E11/D11)</f>
        <v/>
      </c>
      <c r="G11" s="1"/>
      <c r="I11" s="1"/>
      <c r="J11" s="99" t="s">
        <v>12</v>
      </c>
      <c r="K11" s="99">
        <v>1.4</v>
      </c>
      <c r="L11" s="99" t="str" cm="1">
        <f t="array" ref="L11">TEXT(SUMPRODUCT((C5:C54&gt;=5)*(C5:C54&lt;15)*(D5:D54&lt;=1.4)), "0") &amp; "/" &amp; TEXT(SUMPRODUCT((C5:C54&gt;=5)*(C5:C54&lt;15)*(D5:D54&lt;&gt;"")*(ISNUMBER(D5:D54))), "0")</f>
        <v>0/0</v>
      </c>
      <c r="M11" s="101" t="str" cm="1">
        <f t="array" ref="M11">IF(SUMPRODUCT((C5:C54&gt;=5)*(C5:C54&lt;15)*(D5:D54&lt;&gt;"")*(ISNUMBER(D5:D54))) = 0, "NA", SUMPRODUCT((C5:C54&gt;=5)*(C5:C54&lt;15)*(D5:D54&lt;=1.4)) / SUMPRODUCT((C5:C54&gt;=5)*(C5:C54&lt;15)*(D5:D54&lt;&gt;"")*(ISNUMBER(D5:D54))))</f>
        <v>NA</v>
      </c>
      <c r="N11" s="1"/>
    </row>
    <row r="12" spans="1:14" ht="14.45" customHeight="1" x14ac:dyDescent="0.25">
      <c r="A12" s="1"/>
      <c r="B12" s="50">
        <v>8</v>
      </c>
      <c r="C12" s="51" t="str">
        <f>IF(Chest_Data_Entry!D11="","",Chest_Data_Entry!D11)</f>
        <v/>
      </c>
      <c r="D12" s="51" t="str">
        <f>IF(Chest_Data_Entry!E11="","",Chest_Data_Entry!E11)</f>
        <v/>
      </c>
      <c r="E12" s="51" t="str">
        <f>IF(Chest_Data_Entry!F11="","",Chest_Data_Entry!F11)</f>
        <v/>
      </c>
      <c r="F12" s="51" t="str">
        <f>IF(OR(Chest_Summary!$D12="",Chest_Summary!$E12=""),"",E12/D12)</f>
        <v/>
      </c>
      <c r="G12" s="1"/>
      <c r="I12" s="1"/>
      <c r="J12" s="99"/>
      <c r="K12" s="99"/>
      <c r="L12" s="99"/>
      <c r="M12" s="101"/>
      <c r="N12" s="1"/>
    </row>
    <row r="13" spans="1:14" ht="14.45" customHeight="1" x14ac:dyDescent="0.25">
      <c r="A13" s="1"/>
      <c r="B13" s="48">
        <v>9</v>
      </c>
      <c r="C13" s="49" t="str">
        <f>IF(Chest_Data_Entry!D12="","",Chest_Data_Entry!D12)</f>
        <v/>
      </c>
      <c r="D13" s="49" t="str">
        <f>IF(Chest_Data_Entry!E12="","",Chest_Data_Entry!E12)</f>
        <v/>
      </c>
      <c r="E13" s="49" t="str">
        <f>IF(Chest_Data_Entry!F12="","",Chest_Data_Entry!F12)</f>
        <v/>
      </c>
      <c r="F13" s="49" t="str">
        <f>IF(OR(Chest_Summary!$D13="",Chest_Summary!$E13=""),"",E13/D13)</f>
        <v/>
      </c>
      <c r="G13" s="1"/>
      <c r="I13" s="1"/>
      <c r="J13" s="99" t="s">
        <v>13</v>
      </c>
      <c r="K13" s="99">
        <v>2.4</v>
      </c>
      <c r="L13" s="99" t="str" cm="1">
        <f t="array" ref="L13">TEXT(SUMPRODUCT((C5:C54&gt;=15)*(C5:C54&lt;30)*(D5:D54&lt;=2.4)), "0") &amp; "/" &amp; TEXT(SUMPRODUCT((C5:C54&gt;=15)*(C5:C54&lt;30)*(D5:D54&lt;&gt;"")*(ISNUMBER(D5:D54))), "0")</f>
        <v>0/0</v>
      </c>
      <c r="M13" s="101" t="str" cm="1">
        <f t="array" ref="M13">IF(SUMPRODUCT((C5:C54&gt;=15)*(C5:C54&lt;30)*(D5:D54&lt;&gt;"")*(ISNUMBER(D5:D54))) = 0, "NA", SUMPRODUCT((C5:C54&gt;=15)*(C5:C54&lt;30)*(D5:D54&lt;=2.4)) / SUMPRODUCT((C5:C54&gt;=15)*(C5:C54&lt;30)*(D5:D54&lt;&gt;"")*(ISNUMBER(D5:D54))))</f>
        <v>NA</v>
      </c>
      <c r="N13" s="1"/>
    </row>
    <row r="14" spans="1:14" ht="14.45" customHeight="1" x14ac:dyDescent="0.25">
      <c r="A14" s="1"/>
      <c r="B14" s="50">
        <v>10</v>
      </c>
      <c r="C14" s="51" t="str">
        <f>IF(Chest_Data_Entry!D13="","",Chest_Data_Entry!D13)</f>
        <v/>
      </c>
      <c r="D14" s="51" t="str">
        <f>IF(Chest_Data_Entry!E13="","",Chest_Data_Entry!E13)</f>
        <v/>
      </c>
      <c r="E14" s="51" t="str">
        <f>IF(Chest_Data_Entry!F13="","",Chest_Data_Entry!F13)</f>
        <v/>
      </c>
      <c r="F14" s="51" t="str">
        <f>IF(OR(Chest_Summary!$D14="",Chest_Summary!$E14=""),"",E14/D14)</f>
        <v/>
      </c>
      <c r="G14" s="1"/>
      <c r="I14" s="1"/>
      <c r="J14" s="99"/>
      <c r="K14" s="99"/>
      <c r="L14" s="99"/>
      <c r="M14" s="101"/>
      <c r="N14" s="1"/>
    </row>
    <row r="15" spans="1:14" ht="14.45" customHeight="1" x14ac:dyDescent="0.25">
      <c r="A15" s="1"/>
      <c r="B15" s="48">
        <v>11</v>
      </c>
      <c r="C15" s="49" t="str">
        <f>IF(Chest_Data_Entry!D14="","",Chest_Data_Entry!D14)</f>
        <v/>
      </c>
      <c r="D15" s="49" t="str">
        <f>IF(Chest_Data_Entry!E14="","",Chest_Data_Entry!E14)</f>
        <v/>
      </c>
      <c r="E15" s="49" t="str">
        <f>IF(Chest_Data_Entry!F14="","",Chest_Data_Entry!F14)</f>
        <v/>
      </c>
      <c r="F15" s="49" t="str">
        <f>IF(OR(Chest_Summary!$D15="",Chest_Summary!$E15=""),"",E15/D15)</f>
        <v/>
      </c>
      <c r="G15" s="1"/>
      <c r="I15" s="1"/>
      <c r="J15" s="99" t="s">
        <v>14</v>
      </c>
      <c r="K15" s="99">
        <v>3.2</v>
      </c>
      <c r="L15" s="99" t="str" cm="1">
        <f t="array" ref="L15">TEXT(SUMPRODUCT((C5:C54&gt;=30)*(C5:C54&lt;50)*(D5:D54&lt;=3.2)), "0") &amp; "/" &amp; TEXT(SUMPRODUCT((C5:C54&gt;=30)*(C5:C54&lt;50)*(D5:D54&lt;&gt;"")*(ISNUMBER(D5:D54))), "0")</f>
        <v>0/0</v>
      </c>
      <c r="M15" s="101" t="str" cm="1">
        <f t="array" ref="M15">IF(SUMPRODUCT((C5:C54&gt;=30)*(C5:C54&lt;50)*(D5:D54&lt;&gt;"")*(ISNUMBER(D5:D54))) = 0, "NA", SUMPRODUCT((C5:C54&gt;=30)*(C5:C54&lt;50)*(D5:D54&lt;=3.2)) / SUMPRODUCT((C5:C54&gt;=30)*(C5:C54&lt;50)*(D5:D54&lt;&gt;"")*(ISNUMBER(D5:D54))))</f>
        <v>NA</v>
      </c>
      <c r="N15" s="1"/>
    </row>
    <row r="16" spans="1:14" ht="14.45" customHeight="1" x14ac:dyDescent="0.25">
      <c r="A16" s="1"/>
      <c r="B16" s="50">
        <v>12</v>
      </c>
      <c r="C16" s="51" t="str">
        <f>IF(Chest_Data_Entry!D15="","",Chest_Data_Entry!D15)</f>
        <v/>
      </c>
      <c r="D16" s="51" t="str">
        <f>IF(Chest_Data_Entry!E15="","",Chest_Data_Entry!E15)</f>
        <v/>
      </c>
      <c r="E16" s="51" t="str">
        <f>IF(Chest_Data_Entry!F15="","",Chest_Data_Entry!F15)</f>
        <v/>
      </c>
      <c r="F16" s="51" t="str">
        <f>IF(OR(Chest_Summary!$D16="",Chest_Summary!$E16=""),"",E16/D16)</f>
        <v/>
      </c>
      <c r="G16" s="1"/>
      <c r="I16" s="1"/>
      <c r="J16" s="99"/>
      <c r="K16" s="99"/>
      <c r="L16" s="99"/>
      <c r="M16" s="101"/>
      <c r="N16" s="1"/>
    </row>
    <row r="17" spans="1:14" ht="14.45" customHeight="1" x14ac:dyDescent="0.25">
      <c r="A17" s="1"/>
      <c r="B17" s="48">
        <v>13</v>
      </c>
      <c r="C17" s="49" t="str">
        <f>IF(Chest_Data_Entry!D16="","",Chest_Data_Entry!D16)</f>
        <v/>
      </c>
      <c r="D17" s="49" t="str">
        <f>IF(Chest_Data_Entry!E16="","",Chest_Data_Entry!E16)</f>
        <v/>
      </c>
      <c r="E17" s="49" t="str">
        <f>IF(Chest_Data_Entry!F16="","",Chest_Data_Entry!F16)</f>
        <v/>
      </c>
      <c r="F17" s="49" t="str">
        <f>IF(OR(Chest_Summary!$D17="",Chest_Summary!$E17=""),"",E17/D17)</f>
        <v/>
      </c>
      <c r="G17" s="1"/>
      <c r="I17" s="1"/>
      <c r="J17" s="99" t="s">
        <v>15</v>
      </c>
      <c r="K17" s="99">
        <v>4.5999999999999996</v>
      </c>
      <c r="L17" s="99" t="str" cm="1">
        <f t="array" ref="L17">TEXT(SUMPRODUCT((C5:C54&gt;=50)*(C5:C54&lt;80)*(D5:D54&lt;=4.6)), "0") &amp; "/" &amp; TEXT(SUMPRODUCT((C5:C54&gt;=50)*(C5:C54&lt;80)*(D5:D54&lt;&gt;"")*(ISNUMBER(D5:D54))), "0")</f>
        <v>0/0</v>
      </c>
      <c r="M17" s="101" t="str" cm="1">
        <f t="array" ref="M17">IF(SUMPRODUCT((C5:C54&gt;=50)*(C5:C54&lt;80)*(D5:D54&lt;&gt;"")*(ISNUMBER(D5:D54))) = 0, "NA", SUMPRODUCT((C5:C54&gt;=50)*(C5:C54&lt;80)*(D5:D54&lt;=4.6)) / SUMPRODUCT((C5:C54&gt;=50)*(C5:C54&lt;80)*(D5:D54&lt;&gt;"")*(ISNUMBER(D5:D54))))</f>
        <v>NA</v>
      </c>
      <c r="N17" s="1"/>
    </row>
    <row r="18" spans="1:14" ht="14.45" customHeight="1" x14ac:dyDescent="0.25">
      <c r="A18" s="1"/>
      <c r="B18" s="50">
        <v>14</v>
      </c>
      <c r="C18" s="51" t="str">
        <f>IF(Chest_Data_Entry!D17="","",Chest_Data_Entry!D17)</f>
        <v/>
      </c>
      <c r="D18" s="51" t="str">
        <f>IF(Chest_Data_Entry!E17="","",Chest_Data_Entry!E17)</f>
        <v/>
      </c>
      <c r="E18" s="51" t="str">
        <f>IF(Chest_Data_Entry!F17="","",Chest_Data_Entry!F17)</f>
        <v/>
      </c>
      <c r="F18" s="51" t="str">
        <f>IF(OR(Chest_Summary!$D18="",Chest_Summary!$E18=""),"",E18/D18)</f>
        <v/>
      </c>
      <c r="G18" s="1"/>
      <c r="I18" s="1"/>
      <c r="J18" s="99"/>
      <c r="K18" s="99"/>
      <c r="L18" s="99"/>
      <c r="M18" s="101"/>
      <c r="N18" s="1"/>
    </row>
    <row r="19" spans="1:14" ht="14.45" customHeight="1" x14ac:dyDescent="0.25">
      <c r="A19" s="1"/>
      <c r="B19" s="48">
        <v>15</v>
      </c>
      <c r="C19" s="49" t="str">
        <f>IF(Chest_Data_Entry!D18="","",Chest_Data_Entry!D18)</f>
        <v/>
      </c>
      <c r="D19" s="49" t="str">
        <f>IF(Chest_Data_Entry!E18="","",Chest_Data_Entry!E18)</f>
        <v/>
      </c>
      <c r="E19" s="49" t="str">
        <f>IF(Chest_Data_Entry!F18="","",Chest_Data_Entry!F18)</f>
        <v/>
      </c>
      <c r="F19" s="49" t="str">
        <f>IF(OR(Chest_Summary!$D19="",Chest_Summary!$E19=""),"",E19/D19)</f>
        <v/>
      </c>
      <c r="G19" s="1"/>
      <c r="I19" s="1"/>
      <c r="J19" s="99" t="s">
        <v>19</v>
      </c>
      <c r="K19" s="99" t="s">
        <v>21</v>
      </c>
      <c r="L19" s="99" t="str" cm="1">
        <f t="array" ref="L19">TEXT(SUMPRODUCT((C5:C54&gt;=0)*(C5:C54&lt;5)*(D5:D54&lt;=1)) + SUMPRODUCT((C5:C54&gt;=5)*(C5:C54&lt;15)*(D5:D54&lt;=1.4)) + SUMPRODUCT((C5:C54&gt;=15)*(C5:C54&lt;30)*(D5:D54&lt;=2.4)) + SUMPRODUCT((C5:C54&gt;=30)*(C5:C54&lt;50)*(D5:D54&lt;=3.2)) + SUMPRODUCT((C5:C54&gt;=50)*(C5:C54&lt;80)*(D5:D54&lt;=4.6)),"0") &amp; "/" &amp; TEXT(SUMPRODUCT((C5:C54&gt;=0)*(C5:C54&lt;5)*(D5:D54&lt;&gt;"")*(ISNUMBER(D5:D54))) + SUMPRODUCT((C5:C54&gt;=5)*(C5:C54&lt;15)*(D5:D54&lt;&gt;"")*(ISNUMBER(D5:D54))) + SUMPRODUCT((C5:C54&gt;=15)*(C5:C54&lt;30)*(D5:D54&lt;&gt;"")*(ISNUMBER(D5:D54))) + SUMPRODUCT((C5:C54&gt;=30)*(C5:C54&lt;50)*(D5:D54&lt;&gt;"")*(ISNUMBER(D5:D54))) + SUMPRODUCT((C5:C54&gt;=50)*(C5:C54&lt;80)*(D5:D54&lt;&gt;"")*(ISNUMBER(D5:D54))),"0")</f>
        <v>0/0</v>
      </c>
      <c r="M19" s="101" t="str" cm="1">
        <f t="array" ref="M19">IF(SUMPRODUCT((C5:C54&gt;=0)*(C5:C54&lt;80)*(D5:D54&lt;&gt;"")*(ISNUMBER(D5:D54))) = 0, "NA", (SUMPRODUCT((C5:C54&gt;=0)*(C5:C54&lt;5)*(D5:D54&lt;=1)) + SUMPRODUCT((C5:C54&gt;=5)*(C5:C54&lt;15)*(D5:D54&lt;=1.4)) + SUMPRODUCT((C5:C54&gt;=15)*(C5:C54&lt;30)*(D5:D54&lt;=2.4)) + SUMPRODUCT((C5:C54&gt;=30)*(C5:C54&lt;50)*(D5:D54&lt;=3.2)) + SUMPRODUCT((C5:C54&gt;=50)*(C5:C54&lt;80)*(D5:D54&lt;=4.6))) / SUMPRODUCT((C5:C54&gt;=0)*(C5:C54&lt;80)*(D5:D54&lt;&gt;"")*(ISNUMBER(D5:D54))))</f>
        <v>NA</v>
      </c>
      <c r="N19" s="1"/>
    </row>
    <row r="20" spans="1:14" ht="14.45" customHeight="1" x14ac:dyDescent="0.25">
      <c r="A20" s="1"/>
      <c r="B20" s="50">
        <v>16</v>
      </c>
      <c r="C20" s="51" t="str">
        <f>IF(Chest_Data_Entry!D19="","",Chest_Data_Entry!D19)</f>
        <v/>
      </c>
      <c r="D20" s="51" t="str">
        <f>IF(Chest_Data_Entry!E19="","",Chest_Data_Entry!E19)</f>
        <v/>
      </c>
      <c r="E20" s="51" t="str">
        <f>IF(Chest_Data_Entry!F19="","",Chest_Data_Entry!F19)</f>
        <v/>
      </c>
      <c r="F20" s="51" t="str">
        <f>IF(OR(Chest_Summary!$D20="",Chest_Summary!$E20=""),"",E20/D20)</f>
        <v/>
      </c>
      <c r="G20" s="1"/>
      <c r="I20" s="1"/>
      <c r="J20" s="99"/>
      <c r="K20" s="99"/>
      <c r="L20" s="99"/>
      <c r="M20" s="101"/>
      <c r="N20" s="1"/>
    </row>
    <row r="21" spans="1:14" ht="14.45" customHeight="1" x14ac:dyDescent="0.25">
      <c r="A21" s="1"/>
      <c r="B21" s="48">
        <v>17</v>
      </c>
      <c r="C21" s="49" t="str">
        <f>IF(Chest_Data_Entry!D20="","",Chest_Data_Entry!D20)</f>
        <v/>
      </c>
      <c r="D21" s="49" t="str">
        <f>IF(Chest_Data_Entry!E20="","",Chest_Data_Entry!E20)</f>
        <v/>
      </c>
      <c r="E21" s="49" t="str">
        <f>IF(Chest_Data_Entry!F20="","",Chest_Data_Entry!F20)</f>
        <v/>
      </c>
      <c r="F21" s="49" t="str">
        <f>IF(OR(Chest_Summary!$D21="",Chest_Summary!$E21=""),"",E21/D21)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weight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4" ht="14.45" customHeight="1" x14ac:dyDescent="0.25">
      <c r="A22" s="1"/>
      <c r="B22" s="50">
        <v>18</v>
      </c>
      <c r="C22" s="51" t="str">
        <f>IF(Chest_Data_Entry!D21="","",Chest_Data_Entry!D21)</f>
        <v/>
      </c>
      <c r="D22" s="51" t="str">
        <f>IF(Chest_Data_Entry!E21="","",Chest_Data_Entry!E21)</f>
        <v/>
      </c>
      <c r="E22" s="51" t="str">
        <f>IF(Chest_Data_Entry!F21="","",Chest_Data_Entry!F21)</f>
        <v/>
      </c>
      <c r="F22" s="51" t="str">
        <f>IF(OR(Chest_Summary!$D22="",Chest_Summary!$E22=""),"",E22/D22)</f>
        <v/>
      </c>
      <c r="G22" s="1"/>
      <c r="I22" s="1"/>
      <c r="J22" s="103"/>
      <c r="K22" s="103"/>
      <c r="L22" s="103"/>
      <c r="M22" s="103"/>
      <c r="N22" s="1"/>
    </row>
    <row r="23" spans="1:14" ht="14.45" customHeight="1" x14ac:dyDescent="0.25">
      <c r="A23" s="1"/>
      <c r="B23" s="48">
        <v>19</v>
      </c>
      <c r="C23" s="49" t="str">
        <f>IF(Chest_Data_Entry!D22="","",Chest_Data_Entry!D22)</f>
        <v/>
      </c>
      <c r="D23" s="49" t="str">
        <f>IF(Chest_Data_Entry!E22="","",Chest_Data_Entry!E22)</f>
        <v/>
      </c>
      <c r="E23" s="49" t="str">
        <f>IF(Chest_Data_Entry!F22="","",Chest_Data_Entry!F22)</f>
        <v/>
      </c>
      <c r="F23" s="49" t="str">
        <f>IF(OR(Chest_Summary!$D23="",Chest_Summary!$E23=""),"",E23/D23)</f>
        <v/>
      </c>
      <c r="G23" s="1"/>
      <c r="I23" s="1"/>
      <c r="J23" s="103"/>
      <c r="K23" s="103"/>
      <c r="L23" s="103"/>
      <c r="M23" s="103"/>
      <c r="N23" s="1"/>
    </row>
    <row r="24" spans="1:14" ht="14.45" customHeight="1" x14ac:dyDescent="0.25">
      <c r="A24" s="1"/>
      <c r="B24" s="50">
        <v>20</v>
      </c>
      <c r="C24" s="51" t="str">
        <f>IF(Chest_Data_Entry!D23="","",Chest_Data_Entry!D23)</f>
        <v/>
      </c>
      <c r="D24" s="51" t="str">
        <f>IF(Chest_Data_Entry!E23="","",Chest_Data_Entry!E23)</f>
        <v/>
      </c>
      <c r="E24" s="51" t="str">
        <f>IF(Chest_Data_Entry!F23="","",Chest_Data_Entry!F23)</f>
        <v/>
      </c>
      <c r="F24" s="51" t="str">
        <f>IF(OR(Chest_Summary!$D24="",Chest_Summary!$E24=""),"",E24/D24)</f>
        <v/>
      </c>
      <c r="G24" s="1"/>
      <c r="I24" s="1"/>
      <c r="J24" s="103"/>
      <c r="K24" s="103"/>
      <c r="L24" s="103"/>
      <c r="M24" s="103"/>
      <c r="N24" s="1"/>
    </row>
    <row r="25" spans="1:14" ht="14.45" customHeight="1" x14ac:dyDescent="0.25">
      <c r="A25" s="1"/>
      <c r="B25" s="48">
        <v>21</v>
      </c>
      <c r="C25" s="49" t="str">
        <f>IF(Chest_Data_Entry!D24="","",Chest_Data_Entry!D24)</f>
        <v/>
      </c>
      <c r="D25" s="49" t="str">
        <f>IF(Chest_Data_Entry!E24="","",Chest_Data_Entry!E24)</f>
        <v/>
      </c>
      <c r="E25" s="49" t="str">
        <f>IF(Chest_Data_Entry!F24="","",Chest_Data_Entry!F24)</f>
        <v/>
      </c>
      <c r="F25" s="49" t="str">
        <f>IF(OR(Chest_Summary!$D25="",Chest_Summary!$E25=""),"",E25/D25)</f>
        <v/>
      </c>
      <c r="G25" s="1"/>
      <c r="I25" s="1"/>
      <c r="J25" s="103"/>
      <c r="K25" s="103"/>
      <c r="L25" s="103"/>
      <c r="M25" s="103"/>
      <c r="N25" s="1"/>
    </row>
    <row r="26" spans="1:14" ht="14.45" customHeight="1" x14ac:dyDescent="0.25">
      <c r="A26" s="1"/>
      <c r="B26" s="50">
        <v>22</v>
      </c>
      <c r="C26" s="51" t="str">
        <f>IF(Chest_Data_Entry!D25="","",Chest_Data_Entry!D25)</f>
        <v/>
      </c>
      <c r="D26" s="51" t="str">
        <f>IF(Chest_Data_Entry!E25="","",Chest_Data_Entry!E25)</f>
        <v/>
      </c>
      <c r="E26" s="51" t="str">
        <f>IF(Chest_Data_Entry!F25="","",Chest_Data_Entry!F25)</f>
        <v/>
      </c>
      <c r="F26" s="51" t="str">
        <f>IF(OR(Chest_Summary!$D26="",Chest_Summary!$E26=""),"",E26/D26)</f>
        <v/>
      </c>
      <c r="G26" s="1"/>
      <c r="I26" s="1"/>
      <c r="J26" s="103"/>
      <c r="K26" s="103"/>
      <c r="L26" s="103"/>
      <c r="M26" s="103"/>
      <c r="N26" s="1"/>
    </row>
    <row r="27" spans="1:14" ht="14.45" customHeight="1" x14ac:dyDescent="0.25">
      <c r="A27" s="1"/>
      <c r="B27" s="48">
        <v>23</v>
      </c>
      <c r="C27" s="49" t="str">
        <f>IF(Chest_Data_Entry!D26="","",Chest_Data_Entry!D26)</f>
        <v/>
      </c>
      <c r="D27" s="49" t="str">
        <f>IF(Chest_Data_Entry!E26="","",Chest_Data_Entry!E26)</f>
        <v/>
      </c>
      <c r="E27" s="49" t="str">
        <f>IF(Chest_Data_Entry!F26="","",Chest_Data_Entry!F26)</f>
        <v/>
      </c>
      <c r="F27" s="49" t="str">
        <f>IF(OR(Chest_Summary!$D27="",Chest_Summary!$E27=""),"",E27/D27)</f>
        <v/>
      </c>
      <c r="G27" s="1"/>
      <c r="I27" s="1"/>
      <c r="J27" s="103"/>
      <c r="K27" s="103"/>
      <c r="L27" s="103"/>
      <c r="M27" s="103"/>
      <c r="N27" s="1"/>
    </row>
    <row r="28" spans="1:14" ht="14.45" customHeight="1" x14ac:dyDescent="0.25">
      <c r="A28" s="1"/>
      <c r="B28" s="50">
        <v>24</v>
      </c>
      <c r="C28" s="51" t="str">
        <f>IF(Chest_Data_Entry!D27="","",Chest_Data_Entry!D27)</f>
        <v/>
      </c>
      <c r="D28" s="51" t="str">
        <f>IF(Chest_Data_Entry!E27="","",Chest_Data_Entry!E27)</f>
        <v/>
      </c>
      <c r="E28" s="51" t="str">
        <f>IF(Chest_Data_Entry!F27="","",Chest_Data_Entry!F27)</f>
        <v/>
      </c>
      <c r="F28" s="51" t="str">
        <f>IF(OR(Chest_Summary!$D28="",Chest_Summary!$E28=""),"",E28/D28)</f>
        <v/>
      </c>
      <c r="G28" s="1"/>
      <c r="I28" s="1"/>
      <c r="J28" s="103"/>
      <c r="K28" s="103"/>
      <c r="L28" s="103"/>
      <c r="M28" s="103"/>
      <c r="N28" s="1"/>
    </row>
    <row r="29" spans="1:14" ht="14.45" customHeight="1" x14ac:dyDescent="0.25">
      <c r="A29" s="1"/>
      <c r="B29" s="48">
        <v>25</v>
      </c>
      <c r="C29" s="49" t="str">
        <f>IF(Chest_Data_Entry!D28="","",Chest_Data_Entry!D28)</f>
        <v/>
      </c>
      <c r="D29" s="49" t="str">
        <f>IF(Chest_Data_Entry!E28="","",Chest_Data_Entry!E28)</f>
        <v/>
      </c>
      <c r="E29" s="49" t="str">
        <f>IF(Chest_Data_Entry!F28="","",Chest_Data_Entry!F28)</f>
        <v/>
      </c>
      <c r="F29" s="49" t="str">
        <f>IF(OR(Chest_Summary!$D29="",Chest_Summary!$E29=""),"",E29/D29)</f>
        <v/>
      </c>
      <c r="G29" s="1"/>
      <c r="I29" s="1"/>
      <c r="J29" s="103"/>
      <c r="K29" s="103"/>
      <c r="L29" s="103"/>
      <c r="M29" s="103"/>
      <c r="N29" s="1"/>
    </row>
    <row r="30" spans="1:14" ht="14.45" customHeight="1" x14ac:dyDescent="0.25">
      <c r="A30" s="1"/>
      <c r="B30" s="50">
        <v>26</v>
      </c>
      <c r="C30" s="51" t="str">
        <f>IF(Chest_Data_Entry!D29="","",Chest_Data_Entry!D29)</f>
        <v/>
      </c>
      <c r="D30" s="51" t="str">
        <f>IF(Chest_Data_Entry!E29="","",Chest_Data_Entry!E29)</f>
        <v/>
      </c>
      <c r="E30" s="51" t="str">
        <f>IF(Chest_Data_Entry!F29="","",Chest_Data_Entry!F29)</f>
        <v/>
      </c>
      <c r="F30" s="51" t="str">
        <f>IF(OR(Chest_Summary!$D30="",Chest_Summary!$E30=""),"",E30/D30)</f>
        <v/>
      </c>
      <c r="G30" s="1"/>
      <c r="I30" s="1"/>
      <c r="J30" s="103"/>
      <c r="K30" s="103"/>
      <c r="L30" s="103"/>
      <c r="M30" s="103"/>
      <c r="N30" s="1"/>
    </row>
    <row r="31" spans="1:14" ht="14.45" customHeight="1" x14ac:dyDescent="0.25">
      <c r="A31" s="1"/>
      <c r="B31" s="48">
        <v>27</v>
      </c>
      <c r="C31" s="49" t="str">
        <f>IF(Chest_Data_Entry!D30="","",Chest_Data_Entry!D30)</f>
        <v/>
      </c>
      <c r="D31" s="49" t="str">
        <f>IF(Chest_Data_Entry!E30="","",Chest_Data_Entry!E30)</f>
        <v/>
      </c>
      <c r="E31" s="49" t="str">
        <f>IF(Chest_Data_Entry!F30="","",Chest_Data_Entry!F30)</f>
        <v/>
      </c>
      <c r="F31" s="49" t="str">
        <f>IF(OR(Chest_Summary!$D31="",Chest_Summary!$E31=""),"",E31/D31)</f>
        <v/>
      </c>
      <c r="G31" s="1"/>
      <c r="I31" s="1"/>
      <c r="J31" s="103"/>
      <c r="K31" s="103"/>
      <c r="L31" s="103"/>
      <c r="M31" s="103"/>
      <c r="N31" s="1"/>
    </row>
    <row r="32" spans="1:14" ht="14.45" customHeight="1" x14ac:dyDescent="0.25">
      <c r="A32" s="1"/>
      <c r="B32" s="50">
        <v>28</v>
      </c>
      <c r="C32" s="51" t="str">
        <f>IF(Chest_Data_Entry!D31="","",Chest_Data_Entry!D31)</f>
        <v/>
      </c>
      <c r="D32" s="51" t="str">
        <f>IF(Chest_Data_Entry!E31="","",Chest_Data_Entry!E31)</f>
        <v/>
      </c>
      <c r="E32" s="51" t="str">
        <f>IF(Chest_Data_Entry!F31="","",Chest_Data_Entry!F31)</f>
        <v/>
      </c>
      <c r="F32" s="51" t="str">
        <f>IF(OR(Chest_Summary!$D32="",Chest_Summary!$E32=""),"",E32/D32)</f>
        <v/>
      </c>
      <c r="G32" s="1"/>
      <c r="I32" s="1"/>
      <c r="J32" s="103"/>
      <c r="K32" s="103"/>
      <c r="L32" s="103"/>
      <c r="M32" s="103"/>
      <c r="N32" s="1"/>
    </row>
    <row r="33" spans="1:14" ht="14.45" customHeight="1" x14ac:dyDescent="0.25">
      <c r="A33" s="1"/>
      <c r="B33" s="48">
        <v>29</v>
      </c>
      <c r="C33" s="49" t="str">
        <f>IF(Chest_Data_Entry!D32="","",Chest_Data_Entry!D32)</f>
        <v/>
      </c>
      <c r="D33" s="49" t="str">
        <f>IF(Chest_Data_Entry!E32="","",Chest_Data_Entry!E32)</f>
        <v/>
      </c>
      <c r="E33" s="49" t="str">
        <f>IF(Chest_Data_Entry!F32="","",Chest_Data_Entry!F32)</f>
        <v/>
      </c>
      <c r="F33" s="49" t="str">
        <f>IF(OR(Chest_Summary!$D33="",Chest_Summary!$E33=""),"",E33/D33)</f>
        <v/>
      </c>
      <c r="G33" s="1"/>
      <c r="H33" s="1"/>
      <c r="I33" s="1"/>
      <c r="J33" s="1"/>
      <c r="K33" s="1"/>
      <c r="L33" s="1"/>
      <c r="M33" s="1"/>
      <c r="N33" s="1"/>
    </row>
    <row r="34" spans="1:14" ht="14.45" customHeight="1" x14ac:dyDescent="0.25">
      <c r="A34" s="1"/>
      <c r="B34" s="50">
        <v>30</v>
      </c>
      <c r="C34" s="51" t="str">
        <f>IF(Chest_Data_Entry!D33="","",Chest_Data_Entry!D33)</f>
        <v/>
      </c>
      <c r="D34" s="51" t="str">
        <f>IF(Chest_Data_Entry!E33="","",Chest_Data_Entry!E33)</f>
        <v/>
      </c>
      <c r="E34" s="51" t="str">
        <f>IF(Chest_Data_Entry!F33="","",Chest_Data_Entry!F33)</f>
        <v/>
      </c>
      <c r="F34" s="51" t="str">
        <f>IF(OR(Chest_Summary!$D34="",Chest_Summary!$E34=""),"",E34/D34)</f>
        <v/>
      </c>
      <c r="G34" s="1"/>
      <c r="I34" s="1"/>
      <c r="J34" s="104" t="s">
        <v>43</v>
      </c>
      <c r="K34" s="104"/>
      <c r="L34" s="104"/>
      <c r="M34" s="104"/>
      <c r="N34" s="1"/>
    </row>
    <row r="35" spans="1:14" ht="14.45" customHeight="1" x14ac:dyDescent="0.25">
      <c r="A35" s="1"/>
      <c r="B35" s="48">
        <v>31</v>
      </c>
      <c r="C35" s="49" t="str">
        <f>IF(Chest_Data_Entry!D34="","",Chest_Data_Entry!D34)</f>
        <v/>
      </c>
      <c r="D35" s="49" t="str">
        <f>IF(Chest_Data_Entry!E34="","",Chest_Data_Entry!E34)</f>
        <v/>
      </c>
      <c r="E35" s="49" t="str">
        <f>IF(Chest_Data_Entry!F34="","",Chest_Data_Entry!F34)</f>
        <v/>
      </c>
      <c r="F35" s="49" t="str">
        <f>IF(OR(Chest_Summary!$D35="",Chest_Summary!$E35=""),"",E35/D35)</f>
        <v/>
      </c>
      <c r="G35" s="1"/>
      <c r="I35" s="1"/>
      <c r="J35" s="104"/>
      <c r="K35" s="104"/>
      <c r="L35" s="104"/>
      <c r="M35" s="104"/>
      <c r="N35" s="1"/>
    </row>
    <row r="36" spans="1:14" ht="14.45" customHeight="1" x14ac:dyDescent="0.25">
      <c r="A36" s="1"/>
      <c r="B36" s="50">
        <v>32</v>
      </c>
      <c r="C36" s="51" t="str">
        <f>IF(Chest_Data_Entry!D35="","",Chest_Data_Entry!D35)</f>
        <v/>
      </c>
      <c r="D36" s="51" t="str">
        <f>IF(Chest_Data_Entry!E35="","",Chest_Data_Entry!E35)</f>
        <v/>
      </c>
      <c r="E36" s="51" t="str">
        <f>IF(Chest_Data_Entry!F35="","",Chest_Data_Entry!F35)</f>
        <v/>
      </c>
      <c r="F36" s="51" t="str">
        <f>IF(OR(Chest_Summary!$D36="",Chest_Summary!$E36=""),"",E36/D36)</f>
        <v/>
      </c>
      <c r="G36" s="1"/>
      <c r="I36" s="1"/>
      <c r="J36" s="99" t="s">
        <v>16</v>
      </c>
      <c r="K36" s="100" t="s">
        <v>266</v>
      </c>
      <c r="L36" s="100" t="s">
        <v>18</v>
      </c>
      <c r="M36" s="100" t="s">
        <v>177</v>
      </c>
      <c r="N36" s="1"/>
    </row>
    <row r="37" spans="1:14" ht="14.45" customHeight="1" x14ac:dyDescent="0.25">
      <c r="A37" s="1"/>
      <c r="B37" s="48">
        <v>33</v>
      </c>
      <c r="C37" s="49" t="str">
        <f>IF(Chest_Data_Entry!D36="","",Chest_Data_Entry!D36)</f>
        <v/>
      </c>
      <c r="D37" s="49" t="str">
        <f>IF(Chest_Data_Entry!E36="","",Chest_Data_Entry!E36)</f>
        <v/>
      </c>
      <c r="E37" s="49" t="str">
        <f>IF(Chest_Data_Entry!F36="","",Chest_Data_Entry!F36)</f>
        <v/>
      </c>
      <c r="F37" s="49" t="str">
        <f>IF(OR(Chest_Summary!$D37="",Chest_Summary!$E37=""),"",E37/D37)</f>
        <v/>
      </c>
      <c r="G37" s="1"/>
      <c r="I37" s="1"/>
      <c r="J37" s="99"/>
      <c r="K37" s="99"/>
      <c r="L37" s="100"/>
      <c r="M37" s="100"/>
      <c r="N37" s="1"/>
    </row>
    <row r="38" spans="1:14" ht="14.45" customHeight="1" x14ac:dyDescent="0.25">
      <c r="A38" s="1"/>
      <c r="B38" s="50">
        <v>34</v>
      </c>
      <c r="C38" s="51" t="str">
        <f>IF(Chest_Data_Entry!D37="","",Chest_Data_Entry!D37)</f>
        <v/>
      </c>
      <c r="D38" s="51" t="str">
        <f>IF(Chest_Data_Entry!E37="","",Chest_Data_Entry!E37)</f>
        <v/>
      </c>
      <c r="E38" s="51" t="str">
        <f>IF(Chest_Data_Entry!F37="","",Chest_Data_Entry!F37)</f>
        <v/>
      </c>
      <c r="F38" s="51" t="str">
        <f>IF(OR(Chest_Summary!$D38="",Chest_Summary!$E38=""),"",E38/D38)</f>
        <v/>
      </c>
      <c r="G38" s="1"/>
      <c r="I38" s="1"/>
      <c r="J38" s="99"/>
      <c r="K38" s="99"/>
      <c r="L38" s="100"/>
      <c r="M38" s="100"/>
      <c r="N38" s="1"/>
    </row>
    <row r="39" spans="1:14" ht="14.45" customHeight="1" x14ac:dyDescent="0.25">
      <c r="A39" s="1"/>
      <c r="B39" s="48">
        <v>35</v>
      </c>
      <c r="C39" s="49" t="str">
        <f>IF(Chest_Data_Entry!D38="","",Chest_Data_Entry!D38)</f>
        <v/>
      </c>
      <c r="D39" s="49" t="str">
        <f>IF(Chest_Data_Entry!E38="","",Chest_Data_Entry!E38)</f>
        <v/>
      </c>
      <c r="E39" s="49" t="str">
        <f>IF(Chest_Data_Entry!F38="","",Chest_Data_Entry!F38)</f>
        <v/>
      </c>
      <c r="F39" s="49" t="str">
        <f>IF(OR(Chest_Summary!$D39="",Chest_Summary!$E39=""),"",E39/D39)</f>
        <v/>
      </c>
      <c r="G39" s="1"/>
      <c r="I39" s="1"/>
      <c r="J39" s="99"/>
      <c r="K39" s="99"/>
      <c r="L39" s="100"/>
      <c r="M39" s="100"/>
      <c r="N39" s="1"/>
    </row>
    <row r="40" spans="1:14" ht="14.45" customHeight="1" x14ac:dyDescent="0.25">
      <c r="A40" s="1"/>
      <c r="B40" s="50">
        <v>36</v>
      </c>
      <c r="C40" s="51" t="str">
        <f>IF(Chest_Data_Entry!D39="","",Chest_Data_Entry!D39)</f>
        <v/>
      </c>
      <c r="D40" s="51" t="str">
        <f>IF(Chest_Data_Entry!E39="","",Chest_Data_Entry!E39)</f>
        <v/>
      </c>
      <c r="E40" s="51" t="str">
        <f>IF(Chest_Data_Entry!F39="","",Chest_Data_Entry!F39)</f>
        <v/>
      </c>
      <c r="F40" s="51" t="str">
        <f>IF(OR(Chest_Summary!$D40="",Chest_Summary!$E40=""),"",E40/D40)</f>
        <v/>
      </c>
      <c r="G40" s="1"/>
      <c r="I40" s="1"/>
      <c r="J40" s="99" t="s">
        <v>11</v>
      </c>
      <c r="K40" s="99">
        <v>20</v>
      </c>
      <c r="L40" s="99" t="str" cm="1">
        <f t="array" ref="L40">TEXT(SUMPRODUCT((C5:C54&gt;=0)*(C5:C54&lt;5)*(E5:E54&lt;=20)), "0") &amp; "/" &amp; TEXT(SUMPRODUCT((C5:C54&gt;=0)*(C5:C54&lt;5)*(E5:E54&lt;&gt;"")*(ISNUMBER(E5:E54))), "0")</f>
        <v>0/0</v>
      </c>
      <c r="M40" s="101" t="str" cm="1">
        <f t="array" ref="M40">IF(SUMPRODUCT((C5:C54&gt;=0)*(C5:C54&lt;5)*(E5:E54&lt;&gt;"")*(ISNUMBER(E5:E54))) = 0, "NA", SUMPRODUCT((C5:C54&gt;=0)*(C5:C54&lt;5)*(E5:E54&lt;=20)) / SUMPRODUCT((C5:C54&gt;=0)*(C5:C54&lt;5)*(E5:E54&lt;&gt;"")*(ISNUMBER(E5:E54))))</f>
        <v>NA</v>
      </c>
      <c r="N40" s="1"/>
    </row>
    <row r="41" spans="1:14" ht="14.45" customHeight="1" x14ac:dyDescent="0.25">
      <c r="A41" s="1"/>
      <c r="B41" s="48">
        <v>37</v>
      </c>
      <c r="C41" s="49" t="str">
        <f>IF(Chest_Data_Entry!D40="","",Chest_Data_Entry!D40)</f>
        <v/>
      </c>
      <c r="D41" s="49" t="str">
        <f>IF(Chest_Data_Entry!E40="","",Chest_Data_Entry!E40)</f>
        <v/>
      </c>
      <c r="E41" s="49" t="str">
        <f>IF(Chest_Data_Entry!F40="","",Chest_Data_Entry!F40)</f>
        <v/>
      </c>
      <c r="F41" s="49" t="str">
        <f>IF(OR(Chest_Summary!$D41="",Chest_Summary!$E41=""),"",E41/D41)</f>
        <v/>
      </c>
      <c r="G41" s="1"/>
      <c r="I41" s="1"/>
      <c r="J41" s="99"/>
      <c r="K41" s="99"/>
      <c r="L41" s="99"/>
      <c r="M41" s="101"/>
      <c r="N41" s="1"/>
    </row>
    <row r="42" spans="1:14" ht="14.45" customHeight="1" x14ac:dyDescent="0.25">
      <c r="A42" s="1"/>
      <c r="B42" s="50">
        <v>38</v>
      </c>
      <c r="C42" s="51" t="str">
        <f>IF(Chest_Data_Entry!D41="","",Chest_Data_Entry!D41)</f>
        <v/>
      </c>
      <c r="D42" s="51" t="str">
        <f>IF(Chest_Data_Entry!E41="","",Chest_Data_Entry!E41)</f>
        <v/>
      </c>
      <c r="E42" s="51" t="str">
        <f>IF(Chest_Data_Entry!F41="","",Chest_Data_Entry!F41)</f>
        <v/>
      </c>
      <c r="F42" s="51" t="str">
        <f>IF(OR(Chest_Summary!$D42="",Chest_Summary!$E42=""),"",E42/D42)</f>
        <v/>
      </c>
      <c r="G42" s="1"/>
      <c r="I42" s="1"/>
      <c r="J42" s="99" t="s">
        <v>12</v>
      </c>
      <c r="K42" s="99">
        <v>40</v>
      </c>
      <c r="L42" s="99" t="str" cm="1">
        <f t="array" ref="L42">TEXT(SUMPRODUCT((C5:C54&gt;=5)*(C5:C54&lt;15)*(E5:E54&lt;=40)), "0") &amp; "/" &amp; TEXT(SUMPRODUCT((C5:C54&gt;=5)*(C5:C54&lt;15)*(E5:E54&lt;&gt;"")*(ISNUMBER(E5:E54))), "0")</f>
        <v>0/0</v>
      </c>
      <c r="M42" s="101" t="str" cm="1">
        <f t="array" ref="M42">IF(SUMPRODUCT((C5:C54&gt;=5)*(C5:C54&lt;15)*(E5:E54&lt;&gt;"")*(ISNUMBER(E5:E54))) = 0, "NA", SUMPRODUCT((C5:C54&gt;=5)*(C5:C54&lt;15)*(E5:E54&lt;=40)) / SUMPRODUCT((C5:C54&gt;=5)*(C5:C54&lt;15)*(E5:E54&lt;&gt;"")*(ISNUMBER(E5:E54))))</f>
        <v>NA</v>
      </c>
      <c r="N42" s="1"/>
    </row>
    <row r="43" spans="1:14" ht="14.45" customHeight="1" x14ac:dyDescent="0.25">
      <c r="A43" s="1"/>
      <c r="B43" s="48">
        <v>39</v>
      </c>
      <c r="C43" s="49" t="str">
        <f>IF(Chest_Data_Entry!D42="","",Chest_Data_Entry!D42)</f>
        <v/>
      </c>
      <c r="D43" s="49" t="str">
        <f>IF(Chest_Data_Entry!E42="","",Chest_Data_Entry!E42)</f>
        <v/>
      </c>
      <c r="E43" s="49" t="str">
        <f>IF(Chest_Data_Entry!F42="","",Chest_Data_Entry!F42)</f>
        <v/>
      </c>
      <c r="F43" s="49" t="str">
        <f>IF(OR(Chest_Summary!$D43="",Chest_Summary!$E43=""),"",E43/D43)</f>
        <v/>
      </c>
      <c r="G43" s="1"/>
      <c r="I43" s="1"/>
      <c r="J43" s="99"/>
      <c r="K43" s="99"/>
      <c r="L43" s="99"/>
      <c r="M43" s="101"/>
      <c r="N43" s="1"/>
    </row>
    <row r="44" spans="1:14" ht="14.45" customHeight="1" x14ac:dyDescent="0.25">
      <c r="A44" s="1"/>
      <c r="B44" s="50">
        <v>40</v>
      </c>
      <c r="C44" s="51" t="str">
        <f>IF(Chest_Data_Entry!D43="","",Chest_Data_Entry!D43)</f>
        <v/>
      </c>
      <c r="D44" s="51" t="str">
        <f>IF(Chest_Data_Entry!E43="","",Chest_Data_Entry!E43)</f>
        <v/>
      </c>
      <c r="E44" s="51" t="str">
        <f>IF(Chest_Data_Entry!F43="","",Chest_Data_Entry!F43)</f>
        <v/>
      </c>
      <c r="F44" s="51" t="str">
        <f>IF(OR(Chest_Summary!$D44="",Chest_Summary!$E44=""),"",E44/D44)</f>
        <v/>
      </c>
      <c r="G44" s="1"/>
      <c r="I44" s="1"/>
      <c r="J44" s="99" t="s">
        <v>13</v>
      </c>
      <c r="K44" s="99">
        <v>70</v>
      </c>
      <c r="L44" s="99" t="str" cm="1">
        <f t="array" ref="L44">TEXT(SUMPRODUCT((C5:C54&gt;=15)*(C5:C54&lt;30)*(E5:E54&lt;=70)), "0") &amp; "/" &amp; TEXT(SUMPRODUCT((C5:C54&gt;=15)*(C5:C54&lt;30)*(E5:E54&lt;&gt;"")*(ISNUMBER(E5:E54))), "0")</f>
        <v>0/0</v>
      </c>
      <c r="M44" s="101" t="str" cm="1">
        <f t="array" ref="M44">IF(SUMPRODUCT((C5:C54&gt;=15)*(C5:C54&lt;30)*(E5:E54&lt;&gt;"")*(ISNUMBER(E5:E54))) = 0, "NA", SUMPRODUCT((C5:C54&gt;=15)*(C5:C54&lt;30)*(E5:E54&lt;=70)) / SUMPRODUCT((C5:C54&gt;=15)*(C5:C54&lt;30)*(E5:E54&lt;&gt;"")*(ISNUMBER(E5:E54))))</f>
        <v>NA</v>
      </c>
      <c r="N44" s="1"/>
    </row>
    <row r="45" spans="1:14" ht="14.45" customHeight="1" x14ac:dyDescent="0.25">
      <c r="A45" s="1"/>
      <c r="B45" s="48">
        <v>41</v>
      </c>
      <c r="C45" s="49" t="str">
        <f>IF(Chest_Data_Entry!D44="","",Chest_Data_Entry!D44)</f>
        <v/>
      </c>
      <c r="D45" s="49" t="str">
        <f>IF(Chest_Data_Entry!E44="","",Chest_Data_Entry!E44)</f>
        <v/>
      </c>
      <c r="E45" s="49" t="str">
        <f>IF(Chest_Data_Entry!F44="","",Chest_Data_Entry!F44)</f>
        <v/>
      </c>
      <c r="F45" s="49" t="str">
        <f>IF(OR(Chest_Summary!$D45="",Chest_Summary!$E45=""),"",E45/D45)</f>
        <v/>
      </c>
      <c r="G45" s="1"/>
      <c r="I45" s="1"/>
      <c r="J45" s="99"/>
      <c r="K45" s="99"/>
      <c r="L45" s="99"/>
      <c r="M45" s="101"/>
      <c r="N45" s="1"/>
    </row>
    <row r="46" spans="1:14" ht="14.45" customHeight="1" x14ac:dyDescent="0.25">
      <c r="A46" s="1"/>
      <c r="B46" s="50">
        <v>42</v>
      </c>
      <c r="C46" s="51" t="str">
        <f>IF(Chest_Data_Entry!D45="","",Chest_Data_Entry!D45)</f>
        <v/>
      </c>
      <c r="D46" s="51" t="str">
        <f>IF(Chest_Data_Entry!E45="","",Chest_Data_Entry!E45)</f>
        <v/>
      </c>
      <c r="E46" s="51" t="str">
        <f>IF(Chest_Data_Entry!F45="","",Chest_Data_Entry!F45)</f>
        <v/>
      </c>
      <c r="F46" s="51" t="str">
        <f>IF(OR(Chest_Summary!$D46="",Chest_Summary!$E46=""),"",E46/D46)</f>
        <v/>
      </c>
      <c r="G46" s="1"/>
      <c r="I46" s="1"/>
      <c r="J46" s="99" t="s">
        <v>14</v>
      </c>
      <c r="K46" s="99">
        <v>110</v>
      </c>
      <c r="L46" s="99" t="str" cm="1">
        <f t="array" ref="L46">TEXT(SUMPRODUCT((C5:C54&gt;=30)*(C5:C54&lt;50)*(E5:E54&lt;=110)), "0") &amp; "/" &amp; TEXT(SUMPRODUCT((C5:C54&gt;=30)*(C5:C54&lt;50)*(E5:E54&lt;&gt;"")*(ISNUMBER(E5:E54))), "0")</f>
        <v>0/0</v>
      </c>
      <c r="M46" s="101" t="str" cm="1">
        <f t="array" ref="M46">IF(SUMPRODUCT((C5:C54&gt;=30)*(C5:C54&lt;50)*(E5:E54&lt;&gt;"")*(ISNUMBER(E5:E54))) = 0, "NA", SUMPRODUCT((C5:C54&gt;=30)*(C5:C54&lt;50)*(E5:E54&lt;=110)) / SUMPRODUCT((C5:C54&gt;=30)*(C5:C54&lt;50)*(E5:E54&lt;&gt;"")*(ISNUMBER(E5:E54))))</f>
        <v>NA</v>
      </c>
      <c r="N46" s="1"/>
    </row>
    <row r="47" spans="1:14" ht="14.45" customHeight="1" x14ac:dyDescent="0.25">
      <c r="A47" s="1"/>
      <c r="B47" s="48">
        <v>43</v>
      </c>
      <c r="C47" s="49" t="str">
        <f>IF(Chest_Data_Entry!D46="","",Chest_Data_Entry!D46)</f>
        <v/>
      </c>
      <c r="D47" s="49" t="str">
        <f>IF(Chest_Data_Entry!E46="","",Chest_Data_Entry!E46)</f>
        <v/>
      </c>
      <c r="E47" s="49" t="str">
        <f>IF(Chest_Data_Entry!F46="","",Chest_Data_Entry!F46)</f>
        <v/>
      </c>
      <c r="F47" s="49" t="str">
        <f>IF(OR(Chest_Summary!$D47="",Chest_Summary!$E47=""),"",E47/D47)</f>
        <v/>
      </c>
      <c r="G47" s="1"/>
      <c r="I47" s="1"/>
      <c r="J47" s="99"/>
      <c r="K47" s="99"/>
      <c r="L47" s="99"/>
      <c r="M47" s="101"/>
      <c r="N47" s="1"/>
    </row>
    <row r="48" spans="1:14" ht="14.45" customHeight="1" x14ac:dyDescent="0.25">
      <c r="A48" s="1"/>
      <c r="B48" s="50">
        <v>44</v>
      </c>
      <c r="C48" s="51" t="str">
        <f>IF(Chest_Data_Entry!D47="","",Chest_Data_Entry!D47)</f>
        <v/>
      </c>
      <c r="D48" s="51" t="str">
        <f>IF(Chest_Data_Entry!E47="","",Chest_Data_Entry!E47)</f>
        <v/>
      </c>
      <c r="E48" s="51" t="str">
        <f>IF(Chest_Data_Entry!F47="","",Chest_Data_Entry!F47)</f>
        <v/>
      </c>
      <c r="F48" s="51" t="str">
        <f>IF(OR(Chest_Summary!$D48="",Chest_Summary!$E48=""),"",E48/D48)</f>
        <v/>
      </c>
      <c r="G48" s="1"/>
      <c r="I48" s="1"/>
      <c r="J48" s="99" t="s">
        <v>15</v>
      </c>
      <c r="K48" s="99">
        <v>180</v>
      </c>
      <c r="L48" s="99" t="str" cm="1">
        <f t="array" ref="L48">TEXT(SUMPRODUCT((C5:C54&gt;=50)*(C5:C54&lt;80)*(E5:E54&lt;=180)), "0") &amp; "/" &amp; TEXT(SUMPRODUCT((C5:C54&gt;=50)*(C5:C54&lt;80)*(E5:E54&lt;&gt;"")*(ISNUMBER(E5:E54))), "0")</f>
        <v>0/0</v>
      </c>
      <c r="M48" s="101" t="str" cm="1">
        <f t="array" ref="M48">IF(SUMPRODUCT((C5:C54&gt;=50)*(C5:C54&lt;80)*(E5:E54&lt;&gt;"")*(ISNUMBER(E5:E54))) = 0, "NA", SUMPRODUCT((C5:C54&gt;=50)*(C5:C54&lt;80)*(E5:E54&lt;=180)) / SUMPRODUCT((C5:C54&gt;=50)*(C5:C54&lt;80)*(E5:E54&lt;&gt;"")*(ISNUMBER(E5:E54))))</f>
        <v>NA</v>
      </c>
      <c r="N48" s="1"/>
    </row>
    <row r="49" spans="1:14" ht="14.45" customHeight="1" x14ac:dyDescent="0.25">
      <c r="A49" s="1"/>
      <c r="B49" s="48">
        <v>45</v>
      </c>
      <c r="C49" s="49" t="str">
        <f>IF(Chest_Data_Entry!D48="","",Chest_Data_Entry!D48)</f>
        <v/>
      </c>
      <c r="D49" s="49" t="str">
        <f>IF(Chest_Data_Entry!E48="","",Chest_Data_Entry!E48)</f>
        <v/>
      </c>
      <c r="E49" s="49" t="str">
        <f>IF(Chest_Data_Entry!F48="","",Chest_Data_Entry!F48)</f>
        <v/>
      </c>
      <c r="F49" s="49" t="str">
        <f>IF(OR(Chest_Summary!$D49="",Chest_Summary!$E49=""),"",E49/D49)</f>
        <v/>
      </c>
      <c r="G49" s="1"/>
      <c r="I49" s="1"/>
      <c r="J49" s="99"/>
      <c r="K49" s="99"/>
      <c r="L49" s="99"/>
      <c r="M49" s="101"/>
      <c r="N49" s="1"/>
    </row>
    <row r="50" spans="1:14" ht="14.45" customHeight="1" x14ac:dyDescent="0.25">
      <c r="A50" s="1"/>
      <c r="B50" s="50">
        <v>46</v>
      </c>
      <c r="C50" s="51" t="str">
        <f>IF(Chest_Data_Entry!D49="","",Chest_Data_Entry!D49)</f>
        <v/>
      </c>
      <c r="D50" s="51" t="str">
        <f>IF(Chest_Data_Entry!E49="","",Chest_Data_Entry!E49)</f>
        <v/>
      </c>
      <c r="E50" s="51" t="str">
        <f>IF(Chest_Data_Entry!F49="","",Chest_Data_Entry!F49)</f>
        <v/>
      </c>
      <c r="F50" s="51" t="str">
        <f>IF(OR(Chest_Summary!$D50="",Chest_Summary!$E50=""),"",E50/D50)</f>
        <v/>
      </c>
      <c r="G50" s="1"/>
      <c r="I50" s="1"/>
      <c r="J50" s="99" t="s">
        <v>19</v>
      </c>
      <c r="K50" s="99" t="s">
        <v>21</v>
      </c>
      <c r="L50" s="99" t="str" cm="1">
        <f t="array" ref="L50">TEXT(SUMPRODUCT((C5:C54&gt;=0)*(C5:C54&lt;5)*(E5:E54&lt;=20)) + SUMPRODUCT((C5:C54&gt;=5)*(C5:C54&lt;15)*(E5:E54&lt;=40)) + SUMPRODUCT((C5:C54&gt;=15)*(C5:C54&lt;30)*(E5:E54&lt;=70)) + SUMPRODUCT((C5:C54&gt;=30)*(C5:C54&lt;50)*(E5:E54&lt;=110)) + SUMPRODUCT((C5:C54&gt;=50)*(C5:C54&lt;80)*(E5:E54&lt;=180)),"0") &amp; "/" &amp; TEXT(SUMPRODUCT((C5:C54&gt;=0)*(C5:C54&lt;5)*(E5:E54&lt;&gt;"")*(ISNUMBER(E5:E54))) + SUMPRODUCT((C5:C54&gt;=5)*(C5:C54&lt;15)*(E5:E54&lt;&gt;"")*(ISNUMBER(E5:E54))) + SUMPRODUCT((C5:C54&gt;=15)*(C5:C54&lt;30)*(E5:E54&lt;&gt;"")*(ISNUMBER(E5:E54))) + SUMPRODUCT((C5:C54&gt;=30)*(C5:C54&lt;50)*(E5:E54&lt;&gt;"")*(ISNUMBER(E5:E54))) + SUMPRODUCT((C5:C54&gt;=50)*(C5:C54&lt;80)*(E5:E54&lt;&gt;"")*(ISNUMBER(E5:E54))),"0")</f>
        <v>0/0</v>
      </c>
      <c r="M50" s="101" t="str" cm="1">
        <f t="array" ref="M50">IF(SUMPRODUCT((C5:C54&gt;=0)*(C5:C54&lt;80)*(E5:E54&lt;&gt;"")*(ISNUMBER(E5:E54))) = 0, "NA", (SUMPRODUCT((C5:C54&gt;=0)*(C5:C54&lt;5)*(E5:E54&lt;=20)) + SUMPRODUCT((C5:C54&gt;=5)*(C5:C54&lt;15)*(E5:E54&lt;=40)) + SUMPRODUCT((C5:C54&gt;=15)*(C5:C54&lt;30)*(E5:E54&lt;=70)) + SUMPRODUCT((C5:C54&gt;=30)*(C5:C54&lt;50)*(E5:E54&lt;=110)) + SUMPRODUCT((C5:C54&gt;=50)*(C5:C54&lt;80)*(E5:E54&lt;=180))) / SUMPRODUCT((C5:C54&gt;=0)*(C5:C54&lt;80)*(E5:E54&lt;&gt;"")*(ISNUMBER(E5:E54))))</f>
        <v>NA</v>
      </c>
      <c r="N50" s="1"/>
    </row>
    <row r="51" spans="1:14" ht="14.45" customHeight="1" x14ac:dyDescent="0.25">
      <c r="A51" s="1"/>
      <c r="B51" s="48">
        <v>47</v>
      </c>
      <c r="C51" s="49" t="str">
        <f>IF(Chest_Data_Entry!D50="","",Chest_Data_Entry!D50)</f>
        <v/>
      </c>
      <c r="D51" s="49" t="str">
        <f>IF(Chest_Data_Entry!E50="","",Chest_Data_Entry!E50)</f>
        <v/>
      </c>
      <c r="E51" s="49" t="str">
        <f>IF(Chest_Data_Entry!F50="","",Chest_Data_Entry!F50)</f>
        <v/>
      </c>
      <c r="F51" s="49" t="str">
        <f>IF(OR(Chest_Summary!$D51="",Chest_Summary!$E51=""),"",E51/D51)</f>
        <v/>
      </c>
      <c r="G51" s="1"/>
      <c r="I51" s="1"/>
      <c r="J51" s="99"/>
      <c r="K51" s="99"/>
      <c r="L51" s="99"/>
      <c r="M51" s="101"/>
      <c r="N51" s="1"/>
    </row>
    <row r="52" spans="1:14" ht="14.45" customHeight="1" x14ac:dyDescent="0.25">
      <c r="A52" s="1"/>
      <c r="B52" s="50">
        <v>48</v>
      </c>
      <c r="C52" s="51" t="str">
        <f>IF(Chest_Data_Entry!D51="","",Chest_Data_Entry!D51)</f>
        <v/>
      </c>
      <c r="D52" s="51" t="str">
        <f>IF(Chest_Data_Entry!E51="","",Chest_Data_Entry!E51)</f>
        <v/>
      </c>
      <c r="E52" s="51" t="str">
        <f>IF(Chest_Data_Entry!F51="","",Chest_Data_Entry!F51)</f>
        <v/>
      </c>
      <c r="F52" s="51" t="str">
        <f>IF(OR(Chest_Summary!$D52="",Chest_Summary!$E52=""),"",E52/D52)</f>
        <v/>
      </c>
      <c r="G52" s="1"/>
      <c r="I52" s="1"/>
      <c r="J52" s="106"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weight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7"/>
      <c r="N52" s="1"/>
    </row>
    <row r="53" spans="1:14" ht="14.45" customHeight="1" x14ac:dyDescent="0.25">
      <c r="A53" s="1"/>
      <c r="B53" s="48">
        <v>49</v>
      </c>
      <c r="C53" s="49" t="str">
        <f>IF(Chest_Data_Entry!D52="","",Chest_Data_Entry!D52)</f>
        <v/>
      </c>
      <c r="D53" s="49" t="str">
        <f>IF(Chest_Data_Entry!E52="","",Chest_Data_Entry!E52)</f>
        <v/>
      </c>
      <c r="E53" s="49" t="str">
        <f>IF(Chest_Data_Entry!F52="","",Chest_Data_Entry!F52)</f>
        <v/>
      </c>
      <c r="F53" s="49" t="str">
        <f>IF(OR(Chest_Summary!$D53="",Chest_Summary!$E53=""),"",E53/D53)</f>
        <v/>
      </c>
      <c r="G53" s="1"/>
      <c r="I53" s="1"/>
      <c r="J53" s="108"/>
      <c r="K53" s="103"/>
      <c r="L53" s="103"/>
      <c r="M53" s="109"/>
      <c r="N53" s="1"/>
    </row>
    <row r="54" spans="1:14" ht="14.45" customHeight="1" x14ac:dyDescent="0.25">
      <c r="A54" s="1"/>
      <c r="B54" s="50">
        <v>50</v>
      </c>
      <c r="C54" s="51" t="str">
        <f>IF(Chest_Data_Entry!D53="","",Chest_Data_Entry!D53)</f>
        <v/>
      </c>
      <c r="D54" s="51" t="str">
        <f>IF(Chest_Data_Entry!E53="","",Chest_Data_Entry!E53)</f>
        <v/>
      </c>
      <c r="E54" s="51" t="str">
        <f>IF(Chest_Data_Entry!F53="","",Chest_Data_Entry!F53)</f>
        <v/>
      </c>
      <c r="F54" s="51" t="str">
        <f>IF(OR(Chest_Summary!$D54="",Chest_Summary!$E54=""),"",E54/D54)</f>
        <v/>
      </c>
      <c r="G54" s="1"/>
      <c r="I54" s="1"/>
      <c r="J54" s="108"/>
      <c r="K54" s="103"/>
      <c r="L54" s="103"/>
      <c r="M54" s="109"/>
      <c r="N54" s="1"/>
    </row>
    <row r="55" spans="1:14" ht="129.94999999999999" customHeight="1" x14ac:dyDescent="0.25">
      <c r="A55" s="1"/>
      <c r="B55" s="105" t="s">
        <v>182</v>
      </c>
      <c r="C55" s="113"/>
      <c r="D55" s="113"/>
      <c r="E55" s="113"/>
      <c r="F55" s="113"/>
      <c r="G55" s="1"/>
      <c r="I55" s="1"/>
      <c r="J55" s="110"/>
      <c r="K55" s="111"/>
      <c r="L55" s="111"/>
      <c r="M55" s="112"/>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K17:K18"/>
    <mergeCell ref="K19:K20"/>
    <mergeCell ref="L36:L39"/>
    <mergeCell ref="J40:J41"/>
    <mergeCell ref="L40:L41"/>
    <mergeCell ref="K36:K39"/>
    <mergeCell ref="K40:K41"/>
    <mergeCell ref="J21:M32"/>
    <mergeCell ref="B2:F2"/>
    <mergeCell ref="J5:J8"/>
    <mergeCell ref="L5:L8"/>
    <mergeCell ref="K5:K8"/>
    <mergeCell ref="J2:M2"/>
    <mergeCell ref="J4:M4"/>
    <mergeCell ref="M5:M8"/>
    <mergeCell ref="M9:M10"/>
    <mergeCell ref="M15:M16"/>
    <mergeCell ref="M13:M14"/>
    <mergeCell ref="M11:M12"/>
    <mergeCell ref="J9:J10"/>
    <mergeCell ref="L9:L10"/>
    <mergeCell ref="K15:K16"/>
    <mergeCell ref="K9:K10"/>
    <mergeCell ref="K11:K12"/>
    <mergeCell ref="K13:K14"/>
    <mergeCell ref="J11:J12"/>
    <mergeCell ref="L11:L12"/>
    <mergeCell ref="J13:J14"/>
    <mergeCell ref="L13:L14"/>
    <mergeCell ref="J15:J16"/>
    <mergeCell ref="L15:L16"/>
    <mergeCell ref="L50:L51"/>
    <mergeCell ref="J17:J18"/>
    <mergeCell ref="L17:L18"/>
    <mergeCell ref="J19:J20"/>
    <mergeCell ref="L19:L20"/>
    <mergeCell ref="J34:M35"/>
    <mergeCell ref="M36:M39"/>
    <mergeCell ref="M40:M41"/>
    <mergeCell ref="M19:M20"/>
    <mergeCell ref="M17:M18"/>
    <mergeCell ref="M44:M45"/>
    <mergeCell ref="M46:M47"/>
    <mergeCell ref="M48:M49"/>
    <mergeCell ref="M50:M51"/>
    <mergeCell ref="J36:J39"/>
    <mergeCell ref="M42:M43"/>
    <mergeCell ref="J52:M55"/>
    <mergeCell ref="B55:F55"/>
    <mergeCell ref="K48:K49"/>
    <mergeCell ref="K50:K51"/>
    <mergeCell ref="J42:J43"/>
    <mergeCell ref="L42:L43"/>
    <mergeCell ref="J44:J45"/>
    <mergeCell ref="L44:L45"/>
    <mergeCell ref="J46:J47"/>
    <mergeCell ref="L46:L47"/>
    <mergeCell ref="K42:K43"/>
    <mergeCell ref="K44:K45"/>
    <mergeCell ref="K46:K47"/>
    <mergeCell ref="J48:J49"/>
    <mergeCell ref="L48:L49"/>
    <mergeCell ref="J50:J51"/>
  </mergeCells>
  <phoneticPr fontId="8" type="noConversion"/>
  <pageMargins left="0.7" right="0.7" top="0.75" bottom="0.75" header="0.3" footer="0.3"/>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36C6-ED0E-403C-8978-D272D4E92133}">
  <sheetPr>
    <tabColor rgb="FFFF0000"/>
  </sheetPr>
  <dimension ref="A1:L53"/>
  <sheetViews>
    <sheetView zoomScale="80" zoomScaleNormal="80" workbookViewId="0">
      <pane ySplit="3" topLeftCell="A4" activePane="bottomLeft" state="frozen"/>
      <selection pane="bottomLeft" activeCell="B4" sqref="B4"/>
    </sheetView>
  </sheetViews>
  <sheetFormatPr defaultColWidth="25.5703125" defaultRowHeight="15" x14ac:dyDescent="0.25"/>
  <cols>
    <col min="1" max="7" width="15.5703125" customWidth="1"/>
    <col min="8" max="16384" width="25.5703125" style="16"/>
  </cols>
  <sheetData>
    <row r="1" spans="1:12" s="55" customFormat="1" ht="30" customHeight="1" x14ac:dyDescent="0.25">
      <c r="A1" s="95" t="s">
        <v>261</v>
      </c>
      <c r="B1" s="96"/>
      <c r="C1" s="96"/>
      <c r="D1" s="96"/>
      <c r="E1" s="96"/>
      <c r="F1" s="96"/>
      <c r="G1" s="96"/>
    </row>
    <row r="2" spans="1:12" s="56" customFormat="1" ht="27" customHeight="1" x14ac:dyDescent="0.35">
      <c r="A2" s="98" t="s">
        <v>0</v>
      </c>
      <c r="B2" s="29" t="s">
        <v>189</v>
      </c>
      <c r="C2" s="29" t="s">
        <v>234</v>
      </c>
      <c r="D2" s="28" t="s">
        <v>191</v>
      </c>
      <c r="E2" s="28" t="s">
        <v>246</v>
      </c>
      <c r="F2" s="28" t="s">
        <v>195</v>
      </c>
      <c r="G2" s="30" t="s">
        <v>197</v>
      </c>
      <c r="H2" s="56" t="str" cm="1">
        <f t="array" ref="H2:J2">IF(COUNTIF(Optional_Additional_Fields!$C:$C,"Yes")=0,"",TRANSPOSE(_xlfn._xlws.FILTER(IF(Optional_Additional_Fields!$A:$A&lt;&gt;"", Optional_Additional_Fields!$A:$A, "Please enter field name"), Optional_Additional_Fields!$C:$C="Yes")))</f>
        <v>Tube Voltage</v>
      </c>
      <c r="I2" s="56" t="str">
        <v>Pitch</v>
      </c>
      <c r="J2" s="56" t="str">
        <v>Rotation Time</v>
      </c>
    </row>
    <row r="3" spans="1:12" s="39" customFormat="1" ht="27" customHeight="1" x14ac:dyDescent="0.25">
      <c r="A3" s="98"/>
      <c r="B3" s="59" t="s">
        <v>190</v>
      </c>
      <c r="C3" s="32" t="s">
        <v>235</v>
      </c>
      <c r="D3" s="31"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4">
        <v>1</v>
      </c>
      <c r="B4" s="22"/>
      <c r="C4" s="22"/>
      <c r="D4" s="23"/>
      <c r="E4" s="23"/>
      <c r="F4" s="23"/>
      <c r="G4" s="24" t="str">
        <f>IF(OR(Abdomen_Pelvis_Data_Entry!$E4="",Abdomen_Pelvis_Data_Entry!$F4=""),"",F4/E4)</f>
        <v/>
      </c>
      <c r="H4" s="19"/>
      <c r="I4" s="19"/>
      <c r="J4" s="19"/>
      <c r="L4" s="21"/>
    </row>
    <row r="5" spans="1:12" s="20" customFormat="1" ht="27" customHeight="1" x14ac:dyDescent="0.25">
      <c r="A5" s="45">
        <v>2</v>
      </c>
      <c r="B5" s="25"/>
      <c r="C5" s="25"/>
      <c r="D5" s="25"/>
      <c r="E5" s="25"/>
      <c r="F5" s="25"/>
      <c r="G5" s="46" t="str">
        <f>IF(OR(Abdomen_Pelvis_Data_Entry!$E5="",Abdomen_Pelvis_Data_Entry!$F5=""),"",F5/E5)</f>
        <v/>
      </c>
      <c r="H5" s="19"/>
      <c r="I5" s="19"/>
      <c r="J5" s="19"/>
      <c r="L5" s="21"/>
    </row>
    <row r="6" spans="1:12" s="20" customFormat="1" ht="27" customHeight="1" x14ac:dyDescent="0.25">
      <c r="A6" s="44">
        <v>3</v>
      </c>
      <c r="B6" s="22"/>
      <c r="C6" s="22"/>
      <c r="D6" s="23"/>
      <c r="E6" s="26"/>
      <c r="F6" s="26"/>
      <c r="G6" s="24" t="str">
        <f>IF(OR(Abdomen_Pelvis_Data_Entry!$E6="",Abdomen_Pelvis_Data_Entry!$F6=""),"",F6/E6)</f>
        <v/>
      </c>
      <c r="H6" s="19"/>
      <c r="I6" s="19"/>
      <c r="J6" s="19"/>
      <c r="L6" s="21"/>
    </row>
    <row r="7" spans="1:12" s="20" customFormat="1" ht="27" customHeight="1" x14ac:dyDescent="0.25">
      <c r="A7" s="45">
        <v>4</v>
      </c>
      <c r="B7" s="25"/>
      <c r="C7" s="25"/>
      <c r="D7" s="25"/>
      <c r="E7" s="25"/>
      <c r="F7" s="25"/>
      <c r="G7" s="46" t="str">
        <f>IF(OR(Abdomen_Pelvis_Data_Entry!$E7="",Abdomen_Pelvis_Data_Entry!$F7=""),"",F7/E7)</f>
        <v/>
      </c>
      <c r="H7" s="19"/>
      <c r="I7" s="19"/>
      <c r="J7" s="19"/>
      <c r="L7" s="21"/>
    </row>
    <row r="8" spans="1:12" s="20" customFormat="1" ht="27" customHeight="1" x14ac:dyDescent="0.25">
      <c r="A8" s="44">
        <v>5</v>
      </c>
      <c r="B8" s="22"/>
      <c r="C8" s="22"/>
      <c r="D8" s="23"/>
      <c r="E8" s="26"/>
      <c r="F8" s="26"/>
      <c r="G8" s="24" t="str">
        <f>IF(OR(Abdomen_Pelvis_Data_Entry!$E8="",Abdomen_Pelvis_Data_Entry!$F8=""),"",F8/E8)</f>
        <v/>
      </c>
      <c r="H8" s="19"/>
      <c r="I8" s="19"/>
      <c r="J8" s="19"/>
      <c r="L8" s="21"/>
    </row>
    <row r="9" spans="1:12" s="20" customFormat="1" ht="27" customHeight="1" x14ac:dyDescent="0.25">
      <c r="A9" s="45">
        <v>6</v>
      </c>
      <c r="B9" s="25"/>
      <c r="C9" s="25"/>
      <c r="D9" s="25"/>
      <c r="E9" s="25"/>
      <c r="F9" s="25"/>
      <c r="G9" s="46" t="str">
        <f>IF(OR(Abdomen_Pelvis_Data_Entry!$E9="",Abdomen_Pelvis_Data_Entry!$F9=""),"",F9/E9)</f>
        <v/>
      </c>
      <c r="H9" s="19"/>
      <c r="I9" s="19"/>
      <c r="J9" s="19"/>
      <c r="L9" s="21"/>
    </row>
    <row r="10" spans="1:12" s="20" customFormat="1" ht="27" customHeight="1" x14ac:dyDescent="0.25">
      <c r="A10" s="44">
        <v>7</v>
      </c>
      <c r="B10" s="22"/>
      <c r="C10" s="22"/>
      <c r="D10" s="23"/>
      <c r="E10" s="26"/>
      <c r="F10" s="26"/>
      <c r="G10" s="24" t="str">
        <f>IF(OR(Abdomen_Pelvis_Data_Entry!$E10="",Abdomen_Pelvis_Data_Entry!$F10=""),"",F10/E10)</f>
        <v/>
      </c>
      <c r="H10" s="19"/>
      <c r="I10" s="19"/>
      <c r="J10" s="19"/>
      <c r="L10" s="21"/>
    </row>
    <row r="11" spans="1:12" s="20" customFormat="1" ht="27" customHeight="1" x14ac:dyDescent="0.25">
      <c r="A11" s="45">
        <v>8</v>
      </c>
      <c r="B11" s="25"/>
      <c r="C11" s="25"/>
      <c r="D11" s="25"/>
      <c r="E11" s="25"/>
      <c r="F11" s="25"/>
      <c r="G11" s="46" t="str">
        <f>IF(OR(Abdomen_Pelvis_Data_Entry!$E11="",Abdomen_Pelvis_Data_Entry!$F11=""),"",F11/E11)</f>
        <v/>
      </c>
      <c r="H11" s="19"/>
      <c r="I11" s="19"/>
      <c r="J11" s="19"/>
      <c r="L11" s="21"/>
    </row>
    <row r="12" spans="1:12" s="20" customFormat="1" ht="27" customHeight="1" x14ac:dyDescent="0.25">
      <c r="A12" s="44">
        <v>9</v>
      </c>
      <c r="B12" s="22"/>
      <c r="C12" s="22"/>
      <c r="D12" s="23"/>
      <c r="E12" s="26"/>
      <c r="F12" s="26"/>
      <c r="G12" s="24" t="str">
        <f>IF(OR(Abdomen_Pelvis_Data_Entry!$E12="",Abdomen_Pelvis_Data_Entry!$F12=""),"",F12/E12)</f>
        <v/>
      </c>
      <c r="H12" s="19"/>
      <c r="I12" s="19"/>
      <c r="J12" s="19"/>
      <c r="L12" s="21"/>
    </row>
    <row r="13" spans="1:12" s="20" customFormat="1" ht="27" customHeight="1" x14ac:dyDescent="0.25">
      <c r="A13" s="45">
        <v>10</v>
      </c>
      <c r="B13" s="25"/>
      <c r="C13" s="25"/>
      <c r="D13" s="25"/>
      <c r="E13" s="25"/>
      <c r="F13" s="25"/>
      <c r="G13" s="46" t="str">
        <f>IF(OR(Abdomen_Pelvis_Data_Entry!$E13="",Abdomen_Pelvis_Data_Entry!$F13=""),"",F13/E13)</f>
        <v/>
      </c>
      <c r="H13" s="19"/>
      <c r="I13" s="19"/>
      <c r="J13" s="19"/>
      <c r="L13" s="21"/>
    </row>
    <row r="14" spans="1:12" s="20" customFormat="1" ht="27" customHeight="1" x14ac:dyDescent="0.25">
      <c r="A14" s="44">
        <v>11</v>
      </c>
      <c r="B14" s="22"/>
      <c r="C14" s="22"/>
      <c r="D14" s="23"/>
      <c r="E14" s="26"/>
      <c r="F14" s="26"/>
      <c r="G14" s="24" t="str">
        <f>IF(OR(Abdomen_Pelvis_Data_Entry!$E14="",Abdomen_Pelvis_Data_Entry!$F14=""),"",F14/E14)</f>
        <v/>
      </c>
      <c r="H14" s="19"/>
      <c r="I14" s="19"/>
      <c r="J14" s="19"/>
      <c r="L14" s="21"/>
    </row>
    <row r="15" spans="1:12" s="20" customFormat="1" ht="27" customHeight="1" x14ac:dyDescent="0.25">
      <c r="A15" s="45">
        <v>12</v>
      </c>
      <c r="B15" s="25"/>
      <c r="C15" s="25"/>
      <c r="D15" s="25"/>
      <c r="E15" s="25"/>
      <c r="F15" s="25"/>
      <c r="G15" s="46" t="str">
        <f>IF(OR(Abdomen_Pelvis_Data_Entry!$E15="",Abdomen_Pelvis_Data_Entry!$F15=""),"",F15/E15)</f>
        <v/>
      </c>
      <c r="H15" s="19"/>
      <c r="I15" s="19"/>
      <c r="J15" s="19"/>
      <c r="L15" s="21"/>
    </row>
    <row r="16" spans="1:12" s="20" customFormat="1" ht="27" customHeight="1" x14ac:dyDescent="0.25">
      <c r="A16" s="44">
        <v>13</v>
      </c>
      <c r="B16" s="22"/>
      <c r="C16" s="22"/>
      <c r="D16" s="23"/>
      <c r="E16" s="26"/>
      <c r="F16" s="26"/>
      <c r="G16" s="24" t="str">
        <f>IF(OR(Abdomen_Pelvis_Data_Entry!$E16="",Abdomen_Pelvis_Data_Entry!$F16=""),"",F16/E16)</f>
        <v/>
      </c>
      <c r="H16" s="19"/>
      <c r="I16" s="19"/>
      <c r="J16" s="19"/>
      <c r="L16" s="21"/>
    </row>
    <row r="17" spans="1:12" s="20" customFormat="1" ht="27" customHeight="1" x14ac:dyDescent="0.25">
      <c r="A17" s="45">
        <v>14</v>
      </c>
      <c r="B17" s="25"/>
      <c r="C17" s="25"/>
      <c r="D17" s="25"/>
      <c r="E17" s="25"/>
      <c r="F17" s="25"/>
      <c r="G17" s="46" t="str">
        <f>IF(OR(Abdomen_Pelvis_Data_Entry!$E17="",Abdomen_Pelvis_Data_Entry!$F17=""),"",F17/E17)</f>
        <v/>
      </c>
      <c r="H17" s="19"/>
      <c r="I17" s="19"/>
      <c r="J17" s="19"/>
      <c r="L17" s="21"/>
    </row>
    <row r="18" spans="1:12" s="20" customFormat="1" ht="27" customHeight="1" x14ac:dyDescent="0.25">
      <c r="A18" s="44">
        <v>15</v>
      </c>
      <c r="B18" s="22"/>
      <c r="C18" s="22"/>
      <c r="D18" s="23"/>
      <c r="E18" s="26"/>
      <c r="F18" s="26"/>
      <c r="G18" s="24" t="str">
        <f>IF(OR(Abdomen_Pelvis_Data_Entry!$E18="",Abdomen_Pelvis_Data_Entry!$F18=""),"",F18/E18)</f>
        <v/>
      </c>
      <c r="H18" s="19"/>
      <c r="I18" s="19"/>
      <c r="J18" s="19"/>
      <c r="L18" s="21"/>
    </row>
    <row r="19" spans="1:12" s="20" customFormat="1" ht="27" customHeight="1" x14ac:dyDescent="0.25">
      <c r="A19" s="45">
        <v>16</v>
      </c>
      <c r="B19" s="25"/>
      <c r="C19" s="25"/>
      <c r="D19" s="25"/>
      <c r="E19" s="25"/>
      <c r="F19" s="25"/>
      <c r="G19" s="46" t="str">
        <f>IF(OR(Abdomen_Pelvis_Data_Entry!$E19="",Abdomen_Pelvis_Data_Entry!$F19=""),"",F19/E19)</f>
        <v/>
      </c>
      <c r="H19" s="19"/>
      <c r="I19" s="19"/>
      <c r="J19" s="19"/>
      <c r="L19" s="21"/>
    </row>
    <row r="20" spans="1:12" s="20" customFormat="1" ht="27" customHeight="1" x14ac:dyDescent="0.25">
      <c r="A20" s="44">
        <v>17</v>
      </c>
      <c r="B20" s="22"/>
      <c r="C20" s="22"/>
      <c r="D20" s="23"/>
      <c r="E20" s="26"/>
      <c r="F20" s="26"/>
      <c r="G20" s="24" t="str">
        <f>IF(OR(Abdomen_Pelvis_Data_Entry!$E20="",Abdomen_Pelvis_Data_Entry!$F20=""),"",F20/E20)</f>
        <v/>
      </c>
      <c r="H20" s="19"/>
      <c r="I20" s="19"/>
      <c r="J20" s="19"/>
      <c r="L20" s="21"/>
    </row>
    <row r="21" spans="1:12" s="20" customFormat="1" ht="27" customHeight="1" x14ac:dyDescent="0.25">
      <c r="A21" s="45">
        <v>18</v>
      </c>
      <c r="B21" s="25"/>
      <c r="C21" s="25"/>
      <c r="D21" s="25"/>
      <c r="E21" s="25"/>
      <c r="F21" s="25"/>
      <c r="G21" s="46" t="str">
        <f>IF(OR(Abdomen_Pelvis_Data_Entry!$E21="",Abdomen_Pelvis_Data_Entry!$F21=""),"",F21/E21)</f>
        <v/>
      </c>
      <c r="H21" s="19"/>
      <c r="I21" s="19"/>
      <c r="J21" s="19"/>
      <c r="L21" s="21"/>
    </row>
    <row r="22" spans="1:12" s="20" customFormat="1" ht="27" customHeight="1" x14ac:dyDescent="0.25">
      <c r="A22" s="44">
        <v>19</v>
      </c>
      <c r="B22" s="22"/>
      <c r="C22" s="22"/>
      <c r="D22" s="23"/>
      <c r="E22" s="26"/>
      <c r="F22" s="26"/>
      <c r="G22" s="24" t="str">
        <f>IF(OR(Abdomen_Pelvis_Data_Entry!$E22="",Abdomen_Pelvis_Data_Entry!$F22=""),"",F22/E22)</f>
        <v/>
      </c>
      <c r="H22" s="19"/>
      <c r="I22" s="19"/>
      <c r="J22" s="19"/>
      <c r="L22" s="21"/>
    </row>
    <row r="23" spans="1:12" s="20" customFormat="1" ht="27" customHeight="1" x14ac:dyDescent="0.25">
      <c r="A23" s="45">
        <v>20</v>
      </c>
      <c r="B23" s="25"/>
      <c r="C23" s="25"/>
      <c r="D23" s="25"/>
      <c r="E23" s="25"/>
      <c r="F23" s="25"/>
      <c r="G23" s="46" t="str">
        <f>IF(OR(Abdomen_Pelvis_Data_Entry!$E23="",Abdomen_Pelvis_Data_Entry!$F23=""),"",F23/E23)</f>
        <v/>
      </c>
      <c r="H23" s="19"/>
      <c r="I23" s="19"/>
      <c r="J23" s="19"/>
      <c r="L23" s="21"/>
    </row>
    <row r="24" spans="1:12" s="20" customFormat="1" ht="27" customHeight="1" x14ac:dyDescent="0.25">
      <c r="A24" s="44">
        <v>21</v>
      </c>
      <c r="B24" s="22"/>
      <c r="C24" s="22"/>
      <c r="D24" s="23"/>
      <c r="E24" s="26"/>
      <c r="F24" s="26"/>
      <c r="G24" s="24" t="str">
        <f>IF(OR(Abdomen_Pelvis_Data_Entry!$E24="",Abdomen_Pelvis_Data_Entry!$F24=""),"",F24/E24)</f>
        <v/>
      </c>
      <c r="H24" s="19"/>
      <c r="I24" s="19"/>
      <c r="J24" s="19"/>
      <c r="L24" s="21"/>
    </row>
    <row r="25" spans="1:12" s="20" customFormat="1" ht="27" customHeight="1" x14ac:dyDescent="0.25">
      <c r="A25" s="45">
        <v>22</v>
      </c>
      <c r="B25" s="25"/>
      <c r="C25" s="25"/>
      <c r="D25" s="25"/>
      <c r="E25" s="25"/>
      <c r="F25" s="25"/>
      <c r="G25" s="46" t="str">
        <f>IF(OR(Abdomen_Pelvis_Data_Entry!$E25="",Abdomen_Pelvis_Data_Entry!$F25=""),"",F25/E25)</f>
        <v/>
      </c>
      <c r="H25" s="19"/>
      <c r="I25" s="19"/>
      <c r="J25" s="19"/>
      <c r="L25" s="21"/>
    </row>
    <row r="26" spans="1:12" s="20" customFormat="1" ht="27" customHeight="1" x14ac:dyDescent="0.25">
      <c r="A26" s="44">
        <v>23</v>
      </c>
      <c r="B26" s="22"/>
      <c r="C26" s="22"/>
      <c r="D26" s="23"/>
      <c r="E26" s="26"/>
      <c r="F26" s="26"/>
      <c r="G26" s="24" t="str">
        <f>IF(OR(Abdomen_Pelvis_Data_Entry!$E26="",Abdomen_Pelvis_Data_Entry!$F26=""),"",F26/E26)</f>
        <v/>
      </c>
      <c r="H26" s="19"/>
      <c r="I26" s="19"/>
      <c r="J26" s="19"/>
      <c r="L26" s="21"/>
    </row>
    <row r="27" spans="1:12" s="20" customFormat="1" ht="27" customHeight="1" x14ac:dyDescent="0.25">
      <c r="A27" s="45">
        <v>24</v>
      </c>
      <c r="B27" s="25"/>
      <c r="C27" s="25"/>
      <c r="D27" s="25"/>
      <c r="E27" s="25"/>
      <c r="F27" s="25"/>
      <c r="G27" s="46" t="str">
        <f>IF(OR(Abdomen_Pelvis_Data_Entry!$E27="",Abdomen_Pelvis_Data_Entry!$F27=""),"",F27/E27)</f>
        <v/>
      </c>
      <c r="H27" s="19"/>
      <c r="I27" s="19"/>
      <c r="J27" s="19"/>
      <c r="L27" s="21"/>
    </row>
    <row r="28" spans="1:12" s="20" customFormat="1" ht="27" customHeight="1" x14ac:dyDescent="0.25">
      <c r="A28" s="44">
        <v>25</v>
      </c>
      <c r="B28" s="22"/>
      <c r="C28" s="22"/>
      <c r="D28" s="23"/>
      <c r="E28" s="26"/>
      <c r="F28" s="26"/>
      <c r="G28" s="24" t="str">
        <f>IF(OR(Abdomen_Pelvis_Data_Entry!$E28="",Abdomen_Pelvis_Data_Entry!$F28=""),"",F28/E28)</f>
        <v/>
      </c>
      <c r="H28" s="19"/>
      <c r="I28" s="19"/>
      <c r="J28" s="19"/>
      <c r="L28" s="21"/>
    </row>
    <row r="29" spans="1:12" s="20" customFormat="1" ht="27" customHeight="1" x14ac:dyDescent="0.25">
      <c r="A29" s="45">
        <v>26</v>
      </c>
      <c r="B29" s="25"/>
      <c r="C29" s="25"/>
      <c r="D29" s="25"/>
      <c r="E29" s="25"/>
      <c r="F29" s="25"/>
      <c r="G29" s="46" t="str">
        <f>IF(OR(Abdomen_Pelvis_Data_Entry!$E29="",Abdomen_Pelvis_Data_Entry!$F29=""),"",F29/E29)</f>
        <v/>
      </c>
      <c r="H29" s="19"/>
      <c r="I29" s="19"/>
      <c r="J29" s="19"/>
      <c r="L29" s="21"/>
    </row>
    <row r="30" spans="1:12" s="20" customFormat="1" ht="27" customHeight="1" x14ac:dyDescent="0.25">
      <c r="A30" s="44">
        <v>27</v>
      </c>
      <c r="B30" s="22"/>
      <c r="C30" s="22"/>
      <c r="D30" s="23"/>
      <c r="E30" s="26"/>
      <c r="F30" s="26"/>
      <c r="G30" s="24" t="str">
        <f>IF(OR(Abdomen_Pelvis_Data_Entry!$E30="",Abdomen_Pelvis_Data_Entry!$F30=""),"",F30/E30)</f>
        <v/>
      </c>
      <c r="H30" s="19"/>
      <c r="I30" s="19"/>
      <c r="J30" s="19"/>
      <c r="L30" s="21"/>
    </row>
    <row r="31" spans="1:12" s="20" customFormat="1" ht="27" customHeight="1" x14ac:dyDescent="0.25">
      <c r="A31" s="45">
        <v>28</v>
      </c>
      <c r="B31" s="25"/>
      <c r="C31" s="25"/>
      <c r="D31" s="25"/>
      <c r="E31" s="25"/>
      <c r="F31" s="25"/>
      <c r="G31" s="46" t="str">
        <f>IF(OR(Abdomen_Pelvis_Data_Entry!$E31="",Abdomen_Pelvis_Data_Entry!$F31=""),"",F31/E31)</f>
        <v/>
      </c>
      <c r="H31" s="19"/>
      <c r="I31" s="19"/>
      <c r="J31" s="19"/>
      <c r="L31" s="21"/>
    </row>
    <row r="32" spans="1:12" s="20" customFormat="1" ht="27" customHeight="1" x14ac:dyDescent="0.25">
      <c r="A32" s="44">
        <v>29</v>
      </c>
      <c r="B32" s="22"/>
      <c r="C32" s="22"/>
      <c r="D32" s="23"/>
      <c r="E32" s="26"/>
      <c r="F32" s="26"/>
      <c r="G32" s="24" t="str">
        <f>IF(OR(Abdomen_Pelvis_Data_Entry!$E32="",Abdomen_Pelvis_Data_Entry!$F32=""),"",F32/E32)</f>
        <v/>
      </c>
      <c r="H32" s="19"/>
      <c r="I32" s="19"/>
      <c r="J32" s="19"/>
      <c r="L32" s="21"/>
    </row>
    <row r="33" spans="1:12" s="20" customFormat="1" ht="27" customHeight="1" x14ac:dyDescent="0.25">
      <c r="A33" s="45">
        <v>30</v>
      </c>
      <c r="B33" s="25"/>
      <c r="C33" s="25"/>
      <c r="D33" s="25"/>
      <c r="E33" s="25"/>
      <c r="F33" s="25"/>
      <c r="G33" s="46" t="str">
        <f>IF(OR(Abdomen_Pelvis_Data_Entry!$E33="",Abdomen_Pelvis_Data_Entry!$F33=""),"",F33/E33)</f>
        <v/>
      </c>
      <c r="H33" s="19"/>
      <c r="I33" s="19"/>
      <c r="J33" s="19"/>
      <c r="L33" s="21"/>
    </row>
    <row r="34" spans="1:12" s="20" customFormat="1" ht="27" customHeight="1" x14ac:dyDescent="0.25">
      <c r="A34" s="44">
        <v>31</v>
      </c>
      <c r="B34" s="22"/>
      <c r="C34" s="22"/>
      <c r="D34" s="23"/>
      <c r="E34" s="26"/>
      <c r="F34" s="26"/>
      <c r="G34" s="24" t="str">
        <f>IF(OR(Abdomen_Pelvis_Data_Entry!$E34="",Abdomen_Pelvis_Data_Entry!$F34=""),"",F34/E34)</f>
        <v/>
      </c>
      <c r="H34" s="19"/>
      <c r="I34" s="19"/>
      <c r="J34" s="19"/>
      <c r="L34" s="21"/>
    </row>
    <row r="35" spans="1:12" s="20" customFormat="1" ht="27" customHeight="1" x14ac:dyDescent="0.25">
      <c r="A35" s="45">
        <v>32</v>
      </c>
      <c r="B35" s="25"/>
      <c r="C35" s="25"/>
      <c r="D35" s="25"/>
      <c r="E35" s="25"/>
      <c r="F35" s="25"/>
      <c r="G35" s="46" t="str">
        <f>IF(OR(Abdomen_Pelvis_Data_Entry!$E35="",Abdomen_Pelvis_Data_Entry!$F35=""),"",F35/E35)</f>
        <v/>
      </c>
      <c r="H35" s="19"/>
      <c r="I35" s="19"/>
      <c r="J35" s="19"/>
      <c r="L35" s="21"/>
    </row>
    <row r="36" spans="1:12" s="20" customFormat="1" ht="27" customHeight="1" x14ac:dyDescent="0.25">
      <c r="A36" s="44">
        <v>33</v>
      </c>
      <c r="B36" s="22"/>
      <c r="C36" s="22"/>
      <c r="D36" s="23"/>
      <c r="E36" s="26"/>
      <c r="F36" s="26"/>
      <c r="G36" s="24" t="str">
        <f>IF(OR(Abdomen_Pelvis_Data_Entry!$E36="",Abdomen_Pelvis_Data_Entry!$F36=""),"",F36/E36)</f>
        <v/>
      </c>
      <c r="H36" s="19"/>
      <c r="I36" s="19"/>
      <c r="J36" s="19"/>
      <c r="L36" s="21"/>
    </row>
    <row r="37" spans="1:12" s="20" customFormat="1" ht="27" customHeight="1" x14ac:dyDescent="0.25">
      <c r="A37" s="45">
        <v>34</v>
      </c>
      <c r="B37" s="25"/>
      <c r="C37" s="25"/>
      <c r="D37" s="25"/>
      <c r="E37" s="25"/>
      <c r="F37" s="25"/>
      <c r="G37" s="46" t="str">
        <f>IF(OR(Abdomen_Pelvis_Data_Entry!$E37="",Abdomen_Pelvis_Data_Entry!$F37=""),"",F37/E37)</f>
        <v/>
      </c>
      <c r="H37" s="19"/>
      <c r="I37" s="19"/>
      <c r="J37" s="19"/>
      <c r="L37" s="21"/>
    </row>
    <row r="38" spans="1:12" s="20" customFormat="1" ht="27" customHeight="1" x14ac:dyDescent="0.25">
      <c r="A38" s="44">
        <v>35</v>
      </c>
      <c r="B38" s="22"/>
      <c r="C38" s="22"/>
      <c r="D38" s="23"/>
      <c r="E38" s="26"/>
      <c r="F38" s="26"/>
      <c r="G38" s="24" t="str">
        <f>IF(OR(Abdomen_Pelvis_Data_Entry!$E38="",Abdomen_Pelvis_Data_Entry!$F38=""),"",F38/E38)</f>
        <v/>
      </c>
      <c r="H38" s="19"/>
      <c r="I38" s="19"/>
      <c r="J38" s="19"/>
      <c r="L38" s="21"/>
    </row>
    <row r="39" spans="1:12" s="20" customFormat="1" ht="27" customHeight="1" x14ac:dyDescent="0.25">
      <c r="A39" s="45">
        <v>36</v>
      </c>
      <c r="B39" s="25"/>
      <c r="C39" s="25"/>
      <c r="D39" s="25"/>
      <c r="E39" s="25"/>
      <c r="F39" s="25"/>
      <c r="G39" s="46" t="str">
        <f>IF(OR(Abdomen_Pelvis_Data_Entry!$E39="",Abdomen_Pelvis_Data_Entry!$F39=""),"",F39/E39)</f>
        <v/>
      </c>
      <c r="H39" s="19"/>
      <c r="I39" s="19"/>
      <c r="J39" s="19"/>
      <c r="L39" s="21"/>
    </row>
    <row r="40" spans="1:12" s="20" customFormat="1" ht="27" customHeight="1" x14ac:dyDescent="0.25">
      <c r="A40" s="44">
        <v>37</v>
      </c>
      <c r="B40" s="22"/>
      <c r="C40" s="22"/>
      <c r="D40" s="23"/>
      <c r="E40" s="26"/>
      <c r="F40" s="26"/>
      <c r="G40" s="24" t="str">
        <f>IF(OR(Abdomen_Pelvis_Data_Entry!$E40="",Abdomen_Pelvis_Data_Entry!$F40=""),"",F40/E40)</f>
        <v/>
      </c>
      <c r="H40" s="19"/>
      <c r="I40" s="19"/>
      <c r="J40" s="19"/>
      <c r="L40" s="21"/>
    </row>
    <row r="41" spans="1:12" s="20" customFormat="1" ht="27" customHeight="1" x14ac:dyDescent="0.25">
      <c r="A41" s="45">
        <v>38</v>
      </c>
      <c r="B41" s="25"/>
      <c r="C41" s="25"/>
      <c r="D41" s="25"/>
      <c r="E41" s="25"/>
      <c r="F41" s="25"/>
      <c r="G41" s="46" t="str">
        <f>IF(OR(Abdomen_Pelvis_Data_Entry!$E41="",Abdomen_Pelvis_Data_Entry!$F41=""),"",F41/E41)</f>
        <v/>
      </c>
      <c r="H41" s="19"/>
      <c r="I41" s="19"/>
      <c r="J41" s="19"/>
      <c r="L41" s="21"/>
    </row>
    <row r="42" spans="1:12" s="20" customFormat="1" ht="27" customHeight="1" x14ac:dyDescent="0.25">
      <c r="A42" s="44">
        <v>39</v>
      </c>
      <c r="B42" s="22"/>
      <c r="C42" s="22"/>
      <c r="D42" s="23"/>
      <c r="E42" s="26"/>
      <c r="F42" s="26"/>
      <c r="G42" s="24" t="str">
        <f>IF(OR(Abdomen_Pelvis_Data_Entry!$E42="",Abdomen_Pelvis_Data_Entry!$F42=""),"",F42/E42)</f>
        <v/>
      </c>
      <c r="H42" s="19"/>
      <c r="I42" s="19"/>
      <c r="J42" s="19"/>
      <c r="L42" s="21"/>
    </row>
    <row r="43" spans="1:12" s="20" customFormat="1" ht="27" customHeight="1" x14ac:dyDescent="0.25">
      <c r="A43" s="45">
        <v>40</v>
      </c>
      <c r="B43" s="25"/>
      <c r="C43" s="25"/>
      <c r="D43" s="25"/>
      <c r="E43" s="25"/>
      <c r="F43" s="25"/>
      <c r="G43" s="46" t="str">
        <f>IF(OR(Abdomen_Pelvis_Data_Entry!$E43="",Abdomen_Pelvis_Data_Entry!$F43=""),"",F43/E43)</f>
        <v/>
      </c>
      <c r="H43" s="19"/>
      <c r="I43" s="19"/>
      <c r="J43" s="19"/>
      <c r="L43" s="21"/>
    </row>
    <row r="44" spans="1:12" s="20" customFormat="1" ht="27" customHeight="1" x14ac:dyDescent="0.25">
      <c r="A44" s="44">
        <v>41</v>
      </c>
      <c r="B44" s="22"/>
      <c r="C44" s="22"/>
      <c r="D44" s="23"/>
      <c r="E44" s="26"/>
      <c r="F44" s="26"/>
      <c r="G44" s="24" t="str">
        <f>IF(OR(Abdomen_Pelvis_Data_Entry!$E44="",Abdomen_Pelvis_Data_Entry!$F44=""),"",F44/E44)</f>
        <v/>
      </c>
      <c r="H44" s="19"/>
      <c r="I44" s="19"/>
      <c r="J44" s="19"/>
      <c r="L44" s="21"/>
    </row>
    <row r="45" spans="1:12" s="20" customFormat="1" ht="27" customHeight="1" x14ac:dyDescent="0.25">
      <c r="A45" s="45">
        <v>42</v>
      </c>
      <c r="B45" s="25"/>
      <c r="C45" s="25"/>
      <c r="D45" s="25"/>
      <c r="E45" s="25"/>
      <c r="F45" s="25"/>
      <c r="G45" s="46" t="str">
        <f>IF(OR(Abdomen_Pelvis_Data_Entry!$E45="",Abdomen_Pelvis_Data_Entry!$F45=""),"",F45/E45)</f>
        <v/>
      </c>
      <c r="H45" s="19"/>
      <c r="I45" s="19"/>
      <c r="J45" s="19"/>
      <c r="L45" s="21"/>
    </row>
    <row r="46" spans="1:12" s="20" customFormat="1" ht="27" customHeight="1" x14ac:dyDescent="0.25">
      <c r="A46" s="44">
        <v>43</v>
      </c>
      <c r="B46" s="22"/>
      <c r="C46" s="22"/>
      <c r="D46" s="23"/>
      <c r="E46" s="26"/>
      <c r="F46" s="26"/>
      <c r="G46" s="24" t="str">
        <f>IF(OR(Abdomen_Pelvis_Data_Entry!$E46="",Abdomen_Pelvis_Data_Entry!$F46=""),"",F46/E46)</f>
        <v/>
      </c>
      <c r="H46" s="19"/>
      <c r="I46" s="19"/>
      <c r="J46" s="19"/>
      <c r="L46" s="21"/>
    </row>
    <row r="47" spans="1:12" s="20" customFormat="1" ht="27" customHeight="1" x14ac:dyDescent="0.25">
      <c r="A47" s="45">
        <v>44</v>
      </c>
      <c r="B47" s="25"/>
      <c r="C47" s="25"/>
      <c r="D47" s="25"/>
      <c r="E47" s="25"/>
      <c r="F47" s="25"/>
      <c r="G47" s="46" t="str">
        <f>IF(OR(Abdomen_Pelvis_Data_Entry!$E47="",Abdomen_Pelvis_Data_Entry!$F47=""),"",F47/E47)</f>
        <v/>
      </c>
      <c r="H47" s="19"/>
      <c r="I47" s="19"/>
      <c r="J47" s="19"/>
      <c r="L47" s="21"/>
    </row>
    <row r="48" spans="1:12" s="20" customFormat="1" ht="27" customHeight="1" x14ac:dyDescent="0.25">
      <c r="A48" s="44">
        <v>45</v>
      </c>
      <c r="B48" s="22"/>
      <c r="C48" s="22"/>
      <c r="D48" s="23"/>
      <c r="E48" s="26"/>
      <c r="F48" s="26"/>
      <c r="G48" s="24" t="str">
        <f>IF(OR(Abdomen_Pelvis_Data_Entry!$E48="",Abdomen_Pelvis_Data_Entry!$F48=""),"",F48/E48)</f>
        <v/>
      </c>
      <c r="H48" s="19"/>
      <c r="I48" s="19"/>
      <c r="J48" s="19"/>
      <c r="L48" s="21"/>
    </row>
    <row r="49" spans="1:12" s="20" customFormat="1" ht="27" customHeight="1" x14ac:dyDescent="0.25">
      <c r="A49" s="45">
        <v>46</v>
      </c>
      <c r="B49" s="25"/>
      <c r="C49" s="25"/>
      <c r="D49" s="25"/>
      <c r="E49" s="25"/>
      <c r="F49" s="25"/>
      <c r="G49" s="46" t="str">
        <f>IF(OR(Abdomen_Pelvis_Data_Entry!$E49="",Abdomen_Pelvis_Data_Entry!$F49=""),"",F49/E49)</f>
        <v/>
      </c>
      <c r="H49" s="19"/>
      <c r="I49" s="19"/>
      <c r="J49" s="19"/>
      <c r="L49" s="21"/>
    </row>
    <row r="50" spans="1:12" s="20" customFormat="1" ht="27" customHeight="1" x14ac:dyDescent="0.25">
      <c r="A50" s="44">
        <v>47</v>
      </c>
      <c r="B50" s="22"/>
      <c r="C50" s="22"/>
      <c r="D50" s="23"/>
      <c r="E50" s="26"/>
      <c r="F50" s="26"/>
      <c r="G50" s="24" t="str">
        <f>IF(OR(Abdomen_Pelvis_Data_Entry!$E50="",Abdomen_Pelvis_Data_Entry!$F50=""),"",F50/E50)</f>
        <v/>
      </c>
      <c r="H50" s="19"/>
      <c r="I50" s="19"/>
      <c r="J50" s="19"/>
      <c r="L50" s="21"/>
    </row>
    <row r="51" spans="1:12" s="20" customFormat="1" ht="27" customHeight="1" x14ac:dyDescent="0.25">
      <c r="A51" s="45">
        <v>48</v>
      </c>
      <c r="B51" s="25"/>
      <c r="C51" s="25"/>
      <c r="D51" s="25"/>
      <c r="E51" s="25"/>
      <c r="F51" s="25"/>
      <c r="G51" s="46" t="str">
        <f>IF(OR(Abdomen_Pelvis_Data_Entry!$E51="",Abdomen_Pelvis_Data_Entry!$F51=""),"",F51/E51)</f>
        <v/>
      </c>
      <c r="H51" s="19"/>
      <c r="I51" s="19"/>
      <c r="J51" s="19"/>
      <c r="L51" s="21"/>
    </row>
    <row r="52" spans="1:12" s="20" customFormat="1" ht="27" customHeight="1" x14ac:dyDescent="0.25">
      <c r="A52" s="44">
        <v>49</v>
      </c>
      <c r="B52" s="22"/>
      <c r="C52" s="22"/>
      <c r="D52" s="23"/>
      <c r="E52" s="26"/>
      <c r="F52" s="26"/>
      <c r="G52" s="24" t="str">
        <f>IF(OR(Abdomen_Pelvis_Data_Entry!$E52="",Abdomen_Pelvis_Data_Entry!$F52=""),"",F52/E52)</f>
        <v/>
      </c>
      <c r="H52" s="19"/>
      <c r="I52" s="19"/>
      <c r="J52" s="19"/>
      <c r="L52" s="21"/>
    </row>
    <row r="53" spans="1:12" s="20" customFormat="1" ht="27" customHeight="1" x14ac:dyDescent="0.25">
      <c r="A53" s="45">
        <v>50</v>
      </c>
      <c r="B53" s="25"/>
      <c r="C53" s="25"/>
      <c r="D53" s="25"/>
      <c r="E53" s="25"/>
      <c r="F53" s="25"/>
      <c r="G53" s="46" t="str">
        <f>IF(OR(Abdomen_Pelvis_Data_Entry!$E53="",Abdomen_Pelvis_Data_Entry!$F53=""),"",F53/E53)</f>
        <v/>
      </c>
      <c r="H53" s="19"/>
      <c r="I53" s="19"/>
      <c r="J53" s="19"/>
      <c r="L53" s="21"/>
    </row>
  </sheetData>
  <sheetProtection sheet="1" selectLockedCells="1"/>
  <mergeCells count="2">
    <mergeCell ref="A2:A3"/>
    <mergeCell ref="A1:G1"/>
  </mergeCells>
  <conditionalFormatting sqref="B4:C53">
    <cfRule type="expression" dxfId="11" priority="6">
      <formula>AND(MOD(ROW(),2)=0, B$2&lt;&gt;"")</formula>
    </cfRule>
    <cfRule type="expression" dxfId="10" priority="14">
      <formula>AND(MOD(ROW()-1,2)=0, B$2&lt;&gt;"")</formula>
    </cfRule>
  </conditionalFormatting>
  <conditionalFormatting sqref="D4:F53">
    <cfRule type="expression" dxfId="9" priority="7">
      <formula>AND(MOD(ROW()-1,2)=0, D$2&lt;&gt;"")</formula>
    </cfRule>
    <cfRule type="expression" dxfId="8" priority="9">
      <formula>AND(MOD(ROW(),2)=0, D$2&lt;&gt;"")</formula>
    </cfRule>
  </conditionalFormatting>
  <conditionalFormatting sqref="H3:J3">
    <cfRule type="cellIs" dxfId="7" priority="3" operator="notEqual">
      <formula>""</formula>
    </cfRule>
  </conditionalFormatting>
  <conditionalFormatting sqref="H4:J53">
    <cfRule type="expression" dxfId="6" priority="8">
      <formula>AND(MOD(ROW()-1,2)=0, H$2&lt;&gt;"")</formula>
    </cfRule>
    <cfRule type="expression" dxfId="5" priority="10">
      <formula>AND(MOD(ROW(),2)=0, H$2&lt;&gt;"")</formula>
    </cfRule>
  </conditionalFormatting>
  <conditionalFormatting sqref="H2:XFD2">
    <cfRule type="cellIs" dxfId="4" priority="1" operator="notEqual">
      <formula>""</formula>
    </cfRule>
  </conditionalFormatting>
  <conditionalFormatting sqref="H4:XFD53">
    <cfRule type="expression" dxfId="3" priority="13">
      <formula>H$2&lt;&gt;""</formula>
    </cfRule>
  </conditionalFormatting>
  <conditionalFormatting sqref="K3:XFD3">
    <cfRule type="cellIs" dxfId="2" priority="16" operator="notEqual">
      <formula>""</formula>
    </cfRule>
    <cfRule type="cellIs" dxfId="1" priority="18" operator="notEqual">
      <formula>""</formula>
    </cfRule>
  </conditionalFormatting>
  <conditionalFormatting sqref="K4:XFD4 N5:XFD52 K5:M53">
    <cfRule type="expression" dxfId="0" priority="23">
      <formula>AND(MOD(ROW()-1,2)=0, K$2&lt;&gt;"")</formula>
    </cfRule>
  </conditionalFormatting>
  <pageMargins left="0.7" right="0.7" top="0.75" bottom="0.75" header="0.3" footer="0.3"/>
  <rowBreaks count="1" manualBreakCount="1">
    <brk id="33"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5C049E0-BC5D-4E13-B4F9-6D45615DD3D6}">
          <x14:formula1>
            <xm:f>Lists!$H$2:$H$3</xm:f>
          </x14:formula1>
          <xm:sqref>C4:C53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C84F-979F-4DD8-A217-0BD115117C8D}">
  <sheetPr>
    <tabColor rgb="FFFF0000"/>
    <pageSetUpPr fitToPage="1"/>
  </sheetPr>
  <dimension ref="A1:P56"/>
  <sheetViews>
    <sheetView showGridLines="0" zoomScale="80" zoomScaleNormal="8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179</v>
      </c>
      <c r="C2" s="94"/>
      <c r="D2" s="94"/>
      <c r="E2" s="94"/>
      <c r="F2" s="94"/>
      <c r="G2" s="1"/>
      <c r="H2" s="14" t="s">
        <v>175</v>
      </c>
      <c r="I2" s="1"/>
      <c r="J2" s="93" t="s">
        <v>176</v>
      </c>
      <c r="K2" s="93"/>
      <c r="L2" s="93"/>
      <c r="M2" s="93"/>
      <c r="N2" s="1"/>
    </row>
    <row r="3" spans="1:14" ht="8.1" customHeight="1" x14ac:dyDescent="0.25">
      <c r="A3" s="1"/>
      <c r="B3" s="1"/>
      <c r="C3" s="1"/>
      <c r="D3" s="1"/>
      <c r="E3" s="1"/>
      <c r="F3" s="1"/>
      <c r="G3" s="1"/>
      <c r="H3" s="1"/>
      <c r="I3" s="1"/>
      <c r="J3" s="1"/>
      <c r="K3" s="1"/>
      <c r="L3" s="1"/>
      <c r="M3" s="1"/>
      <c r="N3" s="1"/>
    </row>
    <row r="4" spans="1:14" ht="33" x14ac:dyDescent="0.25">
      <c r="A4" s="1"/>
      <c r="B4" s="17" t="s">
        <v>0</v>
      </c>
      <c r="C4" s="17" t="s">
        <v>10</v>
      </c>
      <c r="D4" s="17" t="s">
        <v>187</v>
      </c>
      <c r="E4" s="17" t="s">
        <v>2</v>
      </c>
      <c r="F4" s="18" t="s">
        <v>1</v>
      </c>
      <c r="G4" s="1"/>
      <c r="I4" s="1"/>
      <c r="J4" s="104" t="s">
        <v>45</v>
      </c>
      <c r="K4" s="104"/>
      <c r="L4" s="104"/>
      <c r="M4" s="104"/>
      <c r="N4" s="1"/>
    </row>
    <row r="5" spans="1:14" ht="14.45" customHeight="1" x14ac:dyDescent="0.25">
      <c r="A5" s="1"/>
      <c r="B5" s="48">
        <v>1</v>
      </c>
      <c r="C5" s="49" t="str">
        <f>IF(Abdomen_Pelvis_Data_Entry!D4="","",Abdomen_Pelvis_Data_Entry!D4)</f>
        <v/>
      </c>
      <c r="D5" s="49" t="str">
        <f>IF(Abdomen_Pelvis_Data_Entry!E4="","",Abdomen_Pelvis_Data_Entry!E4)</f>
        <v/>
      </c>
      <c r="E5" s="49" t="str">
        <f>IF(Abdomen_Pelvis_Data_Entry!F4="","",Abdomen_Pelvis_Data_Entry!F4)</f>
        <v/>
      </c>
      <c r="F5" s="49" t="str">
        <f>IF(OR(Abdomen_Pelvis_Summary!$D5="",Abdomen_Pelvis_Summary!$E5=""),"",E5/D5)</f>
        <v/>
      </c>
      <c r="G5" s="1"/>
      <c r="I5" s="1"/>
      <c r="J5" s="99" t="s">
        <v>16</v>
      </c>
      <c r="K5" s="100" t="s">
        <v>267</v>
      </c>
      <c r="L5" s="100" t="s">
        <v>18</v>
      </c>
      <c r="M5" s="100" t="s">
        <v>177</v>
      </c>
      <c r="N5" s="1"/>
    </row>
    <row r="6" spans="1:14" ht="14.45" customHeight="1" x14ac:dyDescent="0.25">
      <c r="A6" s="1"/>
      <c r="B6" s="50">
        <v>2</v>
      </c>
      <c r="C6" s="51" t="str">
        <f>IF(Abdomen_Pelvis_Data_Entry!D5="","",Abdomen_Pelvis_Data_Entry!D5)</f>
        <v/>
      </c>
      <c r="D6" s="51" t="str">
        <f>IF(Abdomen_Pelvis_Data_Entry!E5="","",Abdomen_Pelvis_Data_Entry!E5)</f>
        <v/>
      </c>
      <c r="E6" s="51" t="str">
        <f>IF(Abdomen_Pelvis_Data_Entry!F5="","",Abdomen_Pelvis_Data_Entry!F5)</f>
        <v/>
      </c>
      <c r="F6" s="51" t="str">
        <f>IF(OR(Abdomen_Pelvis_Summary!$D6="",Abdomen_Pelvis_Summary!$E6=""),"",E6/D6)</f>
        <v/>
      </c>
      <c r="G6" s="1"/>
      <c r="I6" s="1"/>
      <c r="J6" s="99"/>
      <c r="K6" s="99"/>
      <c r="L6" s="100"/>
      <c r="M6" s="100"/>
      <c r="N6" s="1"/>
    </row>
    <row r="7" spans="1:14" ht="14.45" customHeight="1" x14ac:dyDescent="0.25">
      <c r="A7" s="1"/>
      <c r="B7" s="48">
        <v>3</v>
      </c>
      <c r="C7" s="49" t="str">
        <f>IF(Abdomen_Pelvis_Data_Entry!D6="","",Abdomen_Pelvis_Data_Entry!D6)</f>
        <v/>
      </c>
      <c r="D7" s="49" t="str">
        <f>IF(Abdomen_Pelvis_Data_Entry!E6="","",Abdomen_Pelvis_Data_Entry!E6)</f>
        <v/>
      </c>
      <c r="E7" s="49" t="str">
        <f>IF(Abdomen_Pelvis_Data_Entry!F6="","",Abdomen_Pelvis_Data_Entry!F6)</f>
        <v/>
      </c>
      <c r="F7" s="49" t="str">
        <f>IF(OR(Abdomen_Pelvis_Summary!$D7="",Abdomen_Pelvis_Summary!$E7=""),"",E7/D7)</f>
        <v/>
      </c>
      <c r="G7" s="1"/>
      <c r="I7" s="1"/>
      <c r="J7" s="99"/>
      <c r="K7" s="99"/>
      <c r="L7" s="100"/>
      <c r="M7" s="100"/>
      <c r="N7" s="1"/>
    </row>
    <row r="8" spans="1:14" ht="14.45" customHeight="1" x14ac:dyDescent="0.25">
      <c r="A8" s="1"/>
      <c r="B8" s="50">
        <v>4</v>
      </c>
      <c r="C8" s="51" t="str">
        <f>IF(Abdomen_Pelvis_Data_Entry!D7="","",Abdomen_Pelvis_Data_Entry!D7)</f>
        <v/>
      </c>
      <c r="D8" s="51" t="str">
        <f>IF(Abdomen_Pelvis_Data_Entry!E7="","",Abdomen_Pelvis_Data_Entry!E7)</f>
        <v/>
      </c>
      <c r="E8" s="51" t="str">
        <f>IF(Abdomen_Pelvis_Data_Entry!F7="","",Abdomen_Pelvis_Data_Entry!F7)</f>
        <v/>
      </c>
      <c r="F8" s="51" t="str">
        <f>IF(OR(Abdomen_Pelvis_Summary!$D8="",Abdomen_Pelvis_Summary!$E8=""),"",E8/D8)</f>
        <v/>
      </c>
      <c r="G8" s="1"/>
      <c r="I8" s="1"/>
      <c r="J8" s="99"/>
      <c r="K8" s="99"/>
      <c r="L8" s="100"/>
      <c r="M8" s="100"/>
      <c r="N8" s="1"/>
    </row>
    <row r="9" spans="1:14" ht="14.45" customHeight="1" x14ac:dyDescent="0.25">
      <c r="A9" s="1"/>
      <c r="B9" s="48">
        <v>5</v>
      </c>
      <c r="C9" s="49" t="str">
        <f>IF(Abdomen_Pelvis_Data_Entry!D8="","",Abdomen_Pelvis_Data_Entry!D8)</f>
        <v/>
      </c>
      <c r="D9" s="49" t="str">
        <f>IF(Abdomen_Pelvis_Data_Entry!E8="","",Abdomen_Pelvis_Data_Entry!E8)</f>
        <v/>
      </c>
      <c r="E9" s="49" t="str">
        <f>IF(Abdomen_Pelvis_Data_Entry!F8="","",Abdomen_Pelvis_Data_Entry!F8)</f>
        <v/>
      </c>
      <c r="F9" s="49" t="str">
        <f>IF(OR(Abdomen_Pelvis_Summary!$D9="",Abdomen_Pelvis_Summary!$E9=""),"",E9/D9)</f>
        <v/>
      </c>
      <c r="G9" s="1"/>
      <c r="I9" s="1"/>
      <c r="J9" s="99" t="s">
        <v>11</v>
      </c>
      <c r="K9" s="99">
        <v>1.4</v>
      </c>
      <c r="L9" s="99" t="str" cm="1">
        <f t="array" ref="L9">TEXT(SUMPRODUCT((C5:C54&gt;=0)*(C5:C54&lt;5)*(D5:D54&lt;=1.4)), "0") &amp; "/" &amp; TEXT(SUMPRODUCT((C5:C54&gt;=0)*(C5:C54&lt;5)*(D5:D54&lt;&gt;"")*(ISNUMBER(D5:D54))), "0")</f>
        <v>0/0</v>
      </c>
      <c r="M9" s="101" t="str" cm="1">
        <f t="array" ref="M9">IF(SUMPRODUCT((C5:C54&gt;=0)*(C5:C54&lt;5)*(D5:D54&lt;&gt;"")*(ISNUMBER(D5:D54))) = 0, "NA", SUMPRODUCT((C5:C54&gt;=0)*(C5:C54&lt;5)*(D5:D54&lt;=1.4)) / SUMPRODUCT((C5:C54&gt;=0)*(C5:C54&lt;5)*(D5:D54&lt;&gt;"")*(ISNUMBER(D5:D54))))</f>
        <v>NA</v>
      </c>
      <c r="N9" s="1"/>
    </row>
    <row r="10" spans="1:14" ht="14.45" customHeight="1" x14ac:dyDescent="0.25">
      <c r="A10" s="1"/>
      <c r="B10" s="50">
        <v>6</v>
      </c>
      <c r="C10" s="51" t="str">
        <f>IF(Abdomen_Pelvis_Data_Entry!D9="","",Abdomen_Pelvis_Data_Entry!D9)</f>
        <v/>
      </c>
      <c r="D10" s="51" t="str">
        <f>IF(Abdomen_Pelvis_Data_Entry!E9="","",Abdomen_Pelvis_Data_Entry!E9)</f>
        <v/>
      </c>
      <c r="E10" s="51" t="str">
        <f>IF(Abdomen_Pelvis_Data_Entry!F9="","",Abdomen_Pelvis_Data_Entry!F9)</f>
        <v/>
      </c>
      <c r="F10" s="51" t="str">
        <f>IF(OR(Abdomen_Pelvis_Summary!$D10="",Abdomen_Pelvis_Summary!$E10=""),"",E10/D10)</f>
        <v/>
      </c>
      <c r="G10" s="1"/>
      <c r="I10" s="1"/>
      <c r="J10" s="99"/>
      <c r="K10" s="99"/>
      <c r="L10" s="99"/>
      <c r="M10" s="101"/>
      <c r="N10" s="1"/>
    </row>
    <row r="11" spans="1:14" ht="14.45" customHeight="1" x14ac:dyDescent="0.25">
      <c r="A11" s="1"/>
      <c r="B11" s="48">
        <v>7</v>
      </c>
      <c r="C11" s="49" t="str">
        <f>IF(Abdomen_Pelvis_Data_Entry!D10="","",Abdomen_Pelvis_Data_Entry!D10)</f>
        <v/>
      </c>
      <c r="D11" s="49" t="str">
        <f>IF(Abdomen_Pelvis_Data_Entry!E10="","",Abdomen_Pelvis_Data_Entry!E10)</f>
        <v/>
      </c>
      <c r="E11" s="49" t="str">
        <f>IF(Abdomen_Pelvis_Data_Entry!F10="","",Abdomen_Pelvis_Data_Entry!F10)</f>
        <v/>
      </c>
      <c r="F11" s="49" t="str">
        <f>IF(OR(Abdomen_Pelvis_Summary!$D11="",Abdomen_Pelvis_Summary!$E11=""),"",E11/D11)</f>
        <v/>
      </c>
      <c r="G11" s="1"/>
      <c r="I11" s="1"/>
      <c r="J11" s="99" t="s">
        <v>12</v>
      </c>
      <c r="K11" s="99">
        <v>2.1</v>
      </c>
      <c r="L11" s="99" t="str" cm="1">
        <f t="array" ref="L11">TEXT(SUMPRODUCT((C5:C54&gt;=5)*(C5:C54&lt;15)*(D5:D54&lt;=2.1)), "0") &amp; "/" &amp; TEXT(SUMPRODUCT((C5:C54&gt;=5)*(C5:C54&lt;15)*(D5:D54&lt;&gt;"")*(ISNUMBER(D5:D54))), "0")</f>
        <v>0/0</v>
      </c>
      <c r="M11" s="101" t="str" cm="1">
        <f t="array" ref="M11">IF(SUMPRODUCT((C5:C54&gt;=5)*(C5:C54&lt;15)*(D5:D54&lt;&gt;"")*(ISNUMBER(D5:D54))) = 0, "NA", SUMPRODUCT((C5:C54&gt;=5)*(C5:C54&lt;15)*(D5:D54&lt;=2.1)) / SUMPRODUCT((C5:C54&gt;=5)*(C5:C54&lt;15)*(D5:D54&lt;&gt;"")*(ISNUMBER(D5:D54))))</f>
        <v>NA</v>
      </c>
      <c r="N11" s="1"/>
    </row>
    <row r="12" spans="1:14" ht="14.45" customHeight="1" x14ac:dyDescent="0.25">
      <c r="A12" s="1"/>
      <c r="B12" s="50">
        <v>8</v>
      </c>
      <c r="C12" s="51" t="str">
        <f>IF(Abdomen_Pelvis_Data_Entry!D11="","",Abdomen_Pelvis_Data_Entry!D11)</f>
        <v/>
      </c>
      <c r="D12" s="51" t="str">
        <f>IF(Abdomen_Pelvis_Data_Entry!E11="","",Abdomen_Pelvis_Data_Entry!E11)</f>
        <v/>
      </c>
      <c r="E12" s="51" t="str">
        <f>IF(Abdomen_Pelvis_Data_Entry!F11="","",Abdomen_Pelvis_Data_Entry!F11)</f>
        <v/>
      </c>
      <c r="F12" s="51" t="str">
        <f>IF(OR(Abdomen_Pelvis_Summary!$D12="",Abdomen_Pelvis_Summary!$E12=""),"",E12/D12)</f>
        <v/>
      </c>
      <c r="G12" s="1"/>
      <c r="I12" s="1"/>
      <c r="J12" s="99"/>
      <c r="K12" s="99"/>
      <c r="L12" s="99"/>
      <c r="M12" s="101"/>
      <c r="N12" s="1"/>
    </row>
    <row r="13" spans="1:14" ht="14.45" customHeight="1" x14ac:dyDescent="0.25">
      <c r="A13" s="1"/>
      <c r="B13" s="48">
        <v>9</v>
      </c>
      <c r="C13" s="49" t="str">
        <f>IF(Abdomen_Pelvis_Data_Entry!D12="","",Abdomen_Pelvis_Data_Entry!D12)</f>
        <v/>
      </c>
      <c r="D13" s="49" t="str">
        <f>IF(Abdomen_Pelvis_Data_Entry!E12="","",Abdomen_Pelvis_Data_Entry!E12)</f>
        <v/>
      </c>
      <c r="E13" s="49" t="str">
        <f>IF(Abdomen_Pelvis_Data_Entry!F12="","",Abdomen_Pelvis_Data_Entry!F12)</f>
        <v/>
      </c>
      <c r="F13" s="49" t="str">
        <f>IF(OR(Abdomen_Pelvis_Summary!$D13="",Abdomen_Pelvis_Summary!$E13=""),"",E13/D13)</f>
        <v/>
      </c>
      <c r="G13" s="1"/>
      <c r="I13" s="1"/>
      <c r="J13" s="99" t="s">
        <v>13</v>
      </c>
      <c r="K13" s="99">
        <v>3.3</v>
      </c>
      <c r="L13" s="99" t="str" cm="1">
        <f t="array" ref="L13">TEXT(SUMPRODUCT((C5:C54&gt;=15)*(C5:C54&lt;30)*(D5:D54&lt;=3.3)), "0") &amp; "/" &amp; TEXT(SUMPRODUCT((C5:C54&gt;=15)*(C5:C54&lt;30)*(D5:D54&lt;&gt;"")*(ISNUMBER(D5:D54))), "0")</f>
        <v>0/0</v>
      </c>
      <c r="M13" s="101" t="str" cm="1">
        <f t="array" ref="M13">IF(SUMPRODUCT((C5:C54&gt;=15)*(C5:C54&lt;30)*(D5:D54&lt;&gt;"")*(ISNUMBER(D5:D54))) = 0, "NA", SUMPRODUCT((C5:C54&gt;=15)*(C5:C54&lt;30)*(D5:D54&lt;=3.3)) / SUMPRODUCT((C5:C54&gt;=15)*(C5:C54&lt;30)*(D5:D54&lt;&gt;"")*(ISNUMBER(D5:D54))))</f>
        <v>NA</v>
      </c>
      <c r="N13" s="1"/>
    </row>
    <row r="14" spans="1:14" ht="14.45" customHeight="1" x14ac:dyDescent="0.25">
      <c r="A14" s="1"/>
      <c r="B14" s="50">
        <v>10</v>
      </c>
      <c r="C14" s="51" t="str">
        <f>IF(Abdomen_Pelvis_Data_Entry!D13="","",Abdomen_Pelvis_Data_Entry!D13)</f>
        <v/>
      </c>
      <c r="D14" s="51" t="str">
        <f>IF(Abdomen_Pelvis_Data_Entry!E13="","",Abdomen_Pelvis_Data_Entry!E13)</f>
        <v/>
      </c>
      <c r="E14" s="51" t="str">
        <f>IF(Abdomen_Pelvis_Data_Entry!F13="","",Abdomen_Pelvis_Data_Entry!F13)</f>
        <v/>
      </c>
      <c r="F14" s="51" t="str">
        <f>IF(OR(Abdomen_Pelvis_Summary!$D14="",Abdomen_Pelvis_Summary!$E14=""),"",E14/D14)</f>
        <v/>
      </c>
      <c r="G14" s="1"/>
      <c r="I14" s="1"/>
      <c r="J14" s="99"/>
      <c r="K14" s="99"/>
      <c r="L14" s="99"/>
      <c r="M14" s="101"/>
      <c r="N14" s="1"/>
    </row>
    <row r="15" spans="1:14" ht="14.45" customHeight="1" x14ac:dyDescent="0.25">
      <c r="A15" s="1"/>
      <c r="B15" s="48">
        <v>11</v>
      </c>
      <c r="C15" s="49" t="str">
        <f>IF(Abdomen_Pelvis_Data_Entry!D14="","",Abdomen_Pelvis_Data_Entry!D14)</f>
        <v/>
      </c>
      <c r="D15" s="49" t="str">
        <f>IF(Abdomen_Pelvis_Data_Entry!E14="","",Abdomen_Pelvis_Data_Entry!E14)</f>
        <v/>
      </c>
      <c r="E15" s="49" t="str">
        <f>IF(Abdomen_Pelvis_Data_Entry!F14="","",Abdomen_Pelvis_Data_Entry!F14)</f>
        <v/>
      </c>
      <c r="F15" s="49" t="str">
        <f>IF(OR(Abdomen_Pelvis_Summary!$D15="",Abdomen_Pelvis_Summary!$E15=""),"",E15/D15)</f>
        <v/>
      </c>
      <c r="G15" s="1"/>
      <c r="I15" s="1"/>
      <c r="J15" s="99" t="s">
        <v>14</v>
      </c>
      <c r="K15" s="99">
        <v>4.4000000000000004</v>
      </c>
      <c r="L15" s="99" t="str" cm="1">
        <f t="array" ref="L15">TEXT(SUMPRODUCT((C5:C54&gt;=30)*(C5:C54&lt;50)*(D5:D54&lt;=4.4)), "0") &amp; "/" &amp; TEXT(SUMPRODUCT((C5:C54&gt;=30)*(C5:C54&lt;50)*(D5:D54&lt;&gt;"")*(ISNUMBER(D5:D54))), "0")</f>
        <v>0/0</v>
      </c>
      <c r="M15" s="101" t="str" cm="1">
        <f t="array" ref="M15">IF(SUMPRODUCT((C5:C54&gt;=30)*(C5:C54&lt;50)*(D5:D54&lt;&gt;"")*(ISNUMBER(D5:D54))) = 0, "NA", SUMPRODUCT((C5:C54&gt;=30)*(C5:C54&lt;50)*(D5:D54&lt;=4.4)) / SUMPRODUCT((C5:C54&gt;=30)*(C5:C54&lt;50)*(D5:D54&lt;&gt;"")*(ISNUMBER(D5:D54))))</f>
        <v>NA</v>
      </c>
      <c r="N15" s="1"/>
    </row>
    <row r="16" spans="1:14" ht="14.45" customHeight="1" x14ac:dyDescent="0.25">
      <c r="A16" s="1"/>
      <c r="B16" s="50">
        <v>12</v>
      </c>
      <c r="C16" s="51" t="str">
        <f>IF(Abdomen_Pelvis_Data_Entry!D15="","",Abdomen_Pelvis_Data_Entry!D15)</f>
        <v/>
      </c>
      <c r="D16" s="51" t="str">
        <f>IF(Abdomen_Pelvis_Data_Entry!E15="","",Abdomen_Pelvis_Data_Entry!E15)</f>
        <v/>
      </c>
      <c r="E16" s="51" t="str">
        <f>IF(Abdomen_Pelvis_Data_Entry!F15="","",Abdomen_Pelvis_Data_Entry!F15)</f>
        <v/>
      </c>
      <c r="F16" s="51" t="str">
        <f>IF(OR(Abdomen_Pelvis_Summary!$D16="",Abdomen_Pelvis_Summary!$E16=""),"",E16/D16)</f>
        <v/>
      </c>
      <c r="G16" s="1"/>
      <c r="I16" s="1"/>
      <c r="J16" s="99"/>
      <c r="K16" s="99"/>
      <c r="L16" s="99"/>
      <c r="M16" s="101"/>
      <c r="N16" s="1"/>
    </row>
    <row r="17" spans="1:16" ht="14.45" customHeight="1" x14ac:dyDescent="0.25">
      <c r="A17" s="1"/>
      <c r="B17" s="48">
        <v>13</v>
      </c>
      <c r="C17" s="49" t="str">
        <f>IF(Abdomen_Pelvis_Data_Entry!D16="","",Abdomen_Pelvis_Data_Entry!D16)</f>
        <v/>
      </c>
      <c r="D17" s="49" t="str">
        <f>IF(Abdomen_Pelvis_Data_Entry!E16="","",Abdomen_Pelvis_Data_Entry!E16)</f>
        <v/>
      </c>
      <c r="E17" s="49" t="str">
        <f>IF(Abdomen_Pelvis_Data_Entry!F16="","",Abdomen_Pelvis_Data_Entry!F16)</f>
        <v/>
      </c>
      <c r="F17" s="49" t="str">
        <f>IF(OR(Abdomen_Pelvis_Summary!$D17="",Abdomen_Pelvis_Summary!$E17=""),"",E17/D17)</f>
        <v/>
      </c>
      <c r="G17" s="1"/>
      <c r="I17" s="1"/>
      <c r="J17" s="99" t="s">
        <v>15</v>
      </c>
      <c r="K17" s="99">
        <v>7.8</v>
      </c>
      <c r="L17" s="99" t="str" cm="1">
        <f t="array" ref="L17">TEXT(SUMPRODUCT((C5:C54&gt;=50)*(C5:C54&lt;80)*(D5:D54&lt;=7.8)), "0") &amp; "/" &amp; TEXT(SUMPRODUCT((C5:C54&gt;=50)*(C5:C54&lt;80)*(D5:D54&lt;&gt;"")*(ISNUMBER(D5:D54))), "0")</f>
        <v>0/0</v>
      </c>
      <c r="M17" s="101" t="str" cm="1">
        <f t="array" ref="M17">IF(SUMPRODUCT((C5:C54&gt;=50)*(C5:C54&lt;80)*(D5:D54&lt;&gt;"")*(ISNUMBER(D5:D54))) = 0, "NA", SUMPRODUCT((C5:C54&gt;=50)*(C5:C54&lt;80)*(D5:D54&lt;=7.8)) / SUMPRODUCT((C5:C54&gt;=50)*(C5:C54&lt;80)*(D5:D54&lt;&gt;"")*(ISNUMBER(D5:D54))))</f>
        <v>NA</v>
      </c>
      <c r="N17" s="1"/>
    </row>
    <row r="18" spans="1:16" ht="14.45" customHeight="1" x14ac:dyDescent="0.25">
      <c r="A18" s="1"/>
      <c r="B18" s="50">
        <v>14</v>
      </c>
      <c r="C18" s="51" t="str">
        <f>IF(Abdomen_Pelvis_Data_Entry!D17="","",Abdomen_Pelvis_Data_Entry!D17)</f>
        <v/>
      </c>
      <c r="D18" s="51" t="str">
        <f>IF(Abdomen_Pelvis_Data_Entry!E17="","",Abdomen_Pelvis_Data_Entry!E17)</f>
        <v/>
      </c>
      <c r="E18" s="51" t="str">
        <f>IF(Abdomen_Pelvis_Data_Entry!F17="","",Abdomen_Pelvis_Data_Entry!F17)</f>
        <v/>
      </c>
      <c r="F18" s="51" t="str">
        <f>IF(OR(Abdomen_Pelvis_Summary!$D18="",Abdomen_Pelvis_Summary!$E18=""),"",E18/D18)</f>
        <v/>
      </c>
      <c r="G18" s="1"/>
      <c r="I18" s="1"/>
      <c r="J18" s="99"/>
      <c r="K18" s="99"/>
      <c r="L18" s="99"/>
      <c r="M18" s="101"/>
      <c r="N18" s="1"/>
    </row>
    <row r="19" spans="1:16" ht="14.45" customHeight="1" x14ac:dyDescent="0.25">
      <c r="A19" s="1"/>
      <c r="B19" s="48">
        <v>15</v>
      </c>
      <c r="C19" s="49" t="str">
        <f>IF(Abdomen_Pelvis_Data_Entry!D18="","",Abdomen_Pelvis_Data_Entry!D18)</f>
        <v/>
      </c>
      <c r="D19" s="49" t="str">
        <f>IF(Abdomen_Pelvis_Data_Entry!E18="","",Abdomen_Pelvis_Data_Entry!E18)</f>
        <v/>
      </c>
      <c r="E19" s="49" t="str">
        <f>IF(Abdomen_Pelvis_Data_Entry!F18="","",Abdomen_Pelvis_Data_Entry!F18)</f>
        <v/>
      </c>
      <c r="F19" s="49" t="str">
        <f>IF(OR(Abdomen_Pelvis_Summary!$D19="",Abdomen_Pelvis_Summary!$E19=""),"",E19/D19)</f>
        <v/>
      </c>
      <c r="G19" s="1"/>
      <c r="I19" s="1"/>
      <c r="J19" s="99" t="s">
        <v>19</v>
      </c>
      <c r="K19" s="99" t="s">
        <v>21</v>
      </c>
      <c r="L19" s="99" t="str" cm="1">
        <f t="array" ref="L19">TEXT(SUMPRODUCT((C5:C54&gt;=0)*(C5:C54&lt;5)*(D5:D54&lt;=1.4)) + SUMPRODUCT((C5:C54&gt;=5)*(C5:C54&lt;15)*(D5:D54&lt;=2.1)) + SUMPRODUCT((C5:C54&gt;=15)*(C5:C54&lt;30)*(D5:D54&lt;=3.3)) + SUMPRODUCT((C5:C54&gt;=30)*(C5:C54&lt;50)*(D5:D54&lt;=4.4)) + SUMPRODUCT((C5:C54&gt;=50)*(C5:C54&lt;80)*(D5:D54&lt;=7.8)),"0") &amp; "/" &amp; TEXT(SUMPRODUCT((C5:C54&gt;=0)*(C5:C54&lt;5)*(D5:D54&lt;&gt;"")*(ISNUMBER(D5:D54))) + SUMPRODUCT((C5:C54&gt;=5)*(C5:C54&lt;15)*(D5:D54&lt;&gt;"")*(ISNUMBER(D5:D54))) + SUMPRODUCT((C5:C54&gt;=15)*(C5:C54&lt;30)*(D5:D54&lt;&gt;"")*(ISNUMBER(D5:D54))) + SUMPRODUCT((C5:C54&gt;=30)*(C5:C54&lt;50)*(D5:D54&lt;&gt;"")*(ISNUMBER(D5:D54))) + SUMPRODUCT((C5:C54&gt;=50)*(C5:C54&lt;80)*(D5:D54&lt;&gt;"")*(ISNUMBER(D5:D54))),"0")</f>
        <v>0/0</v>
      </c>
      <c r="M19" s="101" t="str" cm="1">
        <f t="array" ref="M19">IF(SUMPRODUCT((C5:C54&gt;=0)*(C5:C54&lt;80)*(D5:D54&lt;&gt;"")*(ISNUMBER(D5:D54))) = 0, "NA", (SUMPRODUCT((C5:C54&gt;=0)*(C5:C54&lt;5)*(D5:D54&lt;=1.4)) + SUMPRODUCT((C5:C54&gt;=5)*(C5:C54&lt;15)*(D5:D54&lt;=2.1)) + SUMPRODUCT((C5:C54&gt;=15)*(C5:C54&lt;30)*(D5:D54&lt;=3.3)) + SUMPRODUCT((C5:C54&gt;=30)*(C5:C54&lt;50)*(D5:D54&lt;=4.4)) + SUMPRODUCT((C5:C54&gt;=50)*(C5:C54&lt;80)*(D5:D54&lt;=7.8))) / SUMPRODUCT((C5:C54&gt;=0)*(C5:C54&lt;80)*(D5:D54&lt;&gt;"")*(ISNUMBER(D5:D54))))</f>
        <v>NA</v>
      </c>
      <c r="N19" s="1"/>
    </row>
    <row r="20" spans="1:16" ht="14.45" customHeight="1" x14ac:dyDescent="0.25">
      <c r="A20" s="1"/>
      <c r="B20" s="50">
        <v>16</v>
      </c>
      <c r="C20" s="51" t="str">
        <f>IF(Abdomen_Pelvis_Data_Entry!D19="","",Abdomen_Pelvis_Data_Entry!D19)</f>
        <v/>
      </c>
      <c r="D20" s="51" t="str">
        <f>IF(Abdomen_Pelvis_Data_Entry!E19="","",Abdomen_Pelvis_Data_Entry!E19)</f>
        <v/>
      </c>
      <c r="E20" s="51" t="str">
        <f>IF(Abdomen_Pelvis_Data_Entry!F19="","",Abdomen_Pelvis_Data_Entry!F19)</f>
        <v/>
      </c>
      <c r="F20" s="51" t="str">
        <f>IF(OR(Abdomen_Pelvis_Summary!$D20="",Abdomen_Pelvis_Summary!$E20=""),"",E20/D20)</f>
        <v/>
      </c>
      <c r="G20" s="1"/>
      <c r="I20" s="1"/>
      <c r="J20" s="99"/>
      <c r="K20" s="99"/>
      <c r="L20" s="99"/>
      <c r="M20" s="101"/>
      <c r="N20" s="1"/>
    </row>
    <row r="21" spans="1:16" ht="14.45" customHeight="1" x14ac:dyDescent="0.25">
      <c r="A21" s="1"/>
      <c r="B21" s="48">
        <v>17</v>
      </c>
      <c r="C21" s="49" t="str">
        <f>IF(Abdomen_Pelvis_Data_Entry!D20="","",Abdomen_Pelvis_Data_Entry!D20)</f>
        <v/>
      </c>
      <c r="D21" s="49" t="str">
        <f>IF(Abdomen_Pelvis_Data_Entry!E20="","",Abdomen_Pelvis_Data_Entry!E20)</f>
        <v/>
      </c>
      <c r="E21" s="49" t="str">
        <f>IF(Abdomen_Pelvis_Data_Entry!F20="","",Abdomen_Pelvis_Data_Entry!F20)</f>
        <v/>
      </c>
      <c r="F21" s="49" t="str">
        <f>IF(OR(Abdomen_Pelvis_Summary!$D21="",Abdomen_Pelvis_Summary!$E21=""),"",E21/D21)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weight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6" ht="14.45" customHeight="1" x14ac:dyDescent="0.25">
      <c r="A22" s="1"/>
      <c r="B22" s="50">
        <v>18</v>
      </c>
      <c r="C22" s="51" t="str">
        <f>IF(Abdomen_Pelvis_Data_Entry!D21="","",Abdomen_Pelvis_Data_Entry!D21)</f>
        <v/>
      </c>
      <c r="D22" s="51" t="str">
        <f>IF(Abdomen_Pelvis_Data_Entry!E21="","",Abdomen_Pelvis_Data_Entry!E21)</f>
        <v/>
      </c>
      <c r="E22" s="51" t="str">
        <f>IF(Abdomen_Pelvis_Data_Entry!F21="","",Abdomen_Pelvis_Data_Entry!F21)</f>
        <v/>
      </c>
      <c r="F22" s="51" t="str">
        <f>IF(OR(Abdomen_Pelvis_Summary!$D22="",Abdomen_Pelvis_Summary!$E22=""),"",E22/D22)</f>
        <v/>
      </c>
      <c r="G22" s="1"/>
      <c r="I22" s="1"/>
      <c r="J22" s="103"/>
      <c r="K22" s="103"/>
      <c r="L22" s="103"/>
      <c r="M22" s="103"/>
      <c r="N22" s="1"/>
    </row>
    <row r="23" spans="1:16" ht="14.45" customHeight="1" x14ac:dyDescent="0.25">
      <c r="A23" s="1"/>
      <c r="B23" s="48">
        <v>19</v>
      </c>
      <c r="C23" s="49" t="str">
        <f>IF(Abdomen_Pelvis_Data_Entry!D22="","",Abdomen_Pelvis_Data_Entry!D22)</f>
        <v/>
      </c>
      <c r="D23" s="49" t="str">
        <f>IF(Abdomen_Pelvis_Data_Entry!E22="","",Abdomen_Pelvis_Data_Entry!E22)</f>
        <v/>
      </c>
      <c r="E23" s="49" t="str">
        <f>IF(Abdomen_Pelvis_Data_Entry!F22="","",Abdomen_Pelvis_Data_Entry!F22)</f>
        <v/>
      </c>
      <c r="F23" s="49" t="str">
        <f>IF(OR(Abdomen_Pelvis_Summary!$D23="",Abdomen_Pelvis_Summary!$E23=""),"",E23/D23)</f>
        <v/>
      </c>
      <c r="G23" s="1"/>
      <c r="I23" s="1"/>
      <c r="J23" s="103"/>
      <c r="K23" s="103"/>
      <c r="L23" s="103"/>
      <c r="M23" s="103"/>
      <c r="N23" s="1"/>
      <c r="P23" s="47"/>
    </row>
    <row r="24" spans="1:16" ht="14.45" customHeight="1" x14ac:dyDescent="0.25">
      <c r="A24" s="1"/>
      <c r="B24" s="50">
        <v>20</v>
      </c>
      <c r="C24" s="51" t="str">
        <f>IF(Abdomen_Pelvis_Data_Entry!D23="","",Abdomen_Pelvis_Data_Entry!D23)</f>
        <v/>
      </c>
      <c r="D24" s="51" t="str">
        <f>IF(Abdomen_Pelvis_Data_Entry!E23="","",Abdomen_Pelvis_Data_Entry!E23)</f>
        <v/>
      </c>
      <c r="E24" s="51" t="str">
        <f>IF(Abdomen_Pelvis_Data_Entry!F23="","",Abdomen_Pelvis_Data_Entry!F23)</f>
        <v/>
      </c>
      <c r="F24" s="51" t="str">
        <f>IF(OR(Abdomen_Pelvis_Summary!$D24="",Abdomen_Pelvis_Summary!$E24=""),"",E24/D24)</f>
        <v/>
      </c>
      <c r="G24" s="1"/>
      <c r="I24" s="1"/>
      <c r="J24" s="103"/>
      <c r="K24" s="103"/>
      <c r="L24" s="103"/>
      <c r="M24" s="103"/>
      <c r="N24" s="1"/>
    </row>
    <row r="25" spans="1:16" ht="14.45" customHeight="1" x14ac:dyDescent="0.25">
      <c r="A25" s="1"/>
      <c r="B25" s="48">
        <v>21</v>
      </c>
      <c r="C25" s="49" t="str">
        <f>IF(Abdomen_Pelvis_Data_Entry!D24="","",Abdomen_Pelvis_Data_Entry!D24)</f>
        <v/>
      </c>
      <c r="D25" s="49" t="str">
        <f>IF(Abdomen_Pelvis_Data_Entry!E24="","",Abdomen_Pelvis_Data_Entry!E24)</f>
        <v/>
      </c>
      <c r="E25" s="49" t="str">
        <f>IF(Abdomen_Pelvis_Data_Entry!F24="","",Abdomen_Pelvis_Data_Entry!F24)</f>
        <v/>
      </c>
      <c r="F25" s="49" t="str">
        <f>IF(OR(Abdomen_Pelvis_Summary!$D25="",Abdomen_Pelvis_Summary!$E25=""),"",E25/D25)</f>
        <v/>
      </c>
      <c r="G25" s="1"/>
      <c r="I25" s="1"/>
      <c r="J25" s="103"/>
      <c r="K25" s="103"/>
      <c r="L25" s="103"/>
      <c r="M25" s="103"/>
      <c r="N25" s="1"/>
    </row>
    <row r="26" spans="1:16" ht="14.45" customHeight="1" x14ac:dyDescent="0.25">
      <c r="A26" s="1"/>
      <c r="B26" s="50">
        <v>22</v>
      </c>
      <c r="C26" s="51" t="str">
        <f>IF(Abdomen_Pelvis_Data_Entry!D25="","",Abdomen_Pelvis_Data_Entry!D25)</f>
        <v/>
      </c>
      <c r="D26" s="51" t="str">
        <f>IF(Abdomen_Pelvis_Data_Entry!E25="","",Abdomen_Pelvis_Data_Entry!E25)</f>
        <v/>
      </c>
      <c r="E26" s="51" t="str">
        <f>IF(Abdomen_Pelvis_Data_Entry!F25="","",Abdomen_Pelvis_Data_Entry!F25)</f>
        <v/>
      </c>
      <c r="F26" s="51" t="str">
        <f>IF(OR(Abdomen_Pelvis_Summary!$D26="",Abdomen_Pelvis_Summary!$E26=""),"",E26/D26)</f>
        <v/>
      </c>
      <c r="G26" s="1"/>
      <c r="I26" s="1"/>
      <c r="J26" s="103"/>
      <c r="K26" s="103"/>
      <c r="L26" s="103"/>
      <c r="M26" s="103"/>
      <c r="N26" s="1"/>
    </row>
    <row r="27" spans="1:16" ht="14.45" customHeight="1" x14ac:dyDescent="0.25">
      <c r="A27" s="1"/>
      <c r="B27" s="48">
        <v>23</v>
      </c>
      <c r="C27" s="49" t="str">
        <f>IF(Abdomen_Pelvis_Data_Entry!D26="","",Abdomen_Pelvis_Data_Entry!D26)</f>
        <v/>
      </c>
      <c r="D27" s="49" t="str">
        <f>IF(Abdomen_Pelvis_Data_Entry!E26="","",Abdomen_Pelvis_Data_Entry!E26)</f>
        <v/>
      </c>
      <c r="E27" s="49" t="str">
        <f>IF(Abdomen_Pelvis_Data_Entry!F26="","",Abdomen_Pelvis_Data_Entry!F26)</f>
        <v/>
      </c>
      <c r="F27" s="49" t="str">
        <f>IF(OR(Abdomen_Pelvis_Summary!$D27="",Abdomen_Pelvis_Summary!$E27=""),"",E27/D27)</f>
        <v/>
      </c>
      <c r="G27" s="1"/>
      <c r="I27" s="1"/>
      <c r="J27" s="103"/>
      <c r="K27" s="103"/>
      <c r="L27" s="103"/>
      <c r="M27" s="103"/>
      <c r="N27" s="1"/>
    </row>
    <row r="28" spans="1:16" ht="14.45" customHeight="1" x14ac:dyDescent="0.25">
      <c r="A28" s="1"/>
      <c r="B28" s="50">
        <v>24</v>
      </c>
      <c r="C28" s="51" t="str">
        <f>IF(Abdomen_Pelvis_Data_Entry!D27="","",Abdomen_Pelvis_Data_Entry!D27)</f>
        <v/>
      </c>
      <c r="D28" s="51" t="str">
        <f>IF(Abdomen_Pelvis_Data_Entry!E27="","",Abdomen_Pelvis_Data_Entry!E27)</f>
        <v/>
      </c>
      <c r="E28" s="51" t="str">
        <f>IF(Abdomen_Pelvis_Data_Entry!F27="","",Abdomen_Pelvis_Data_Entry!F27)</f>
        <v/>
      </c>
      <c r="F28" s="51" t="str">
        <f>IF(OR(Abdomen_Pelvis_Summary!$D28="",Abdomen_Pelvis_Summary!$E28=""),"",E28/D28)</f>
        <v/>
      </c>
      <c r="G28" s="1"/>
      <c r="I28" s="1"/>
      <c r="J28" s="103"/>
      <c r="K28" s="103"/>
      <c r="L28" s="103"/>
      <c r="M28" s="103"/>
      <c r="N28" s="1"/>
    </row>
    <row r="29" spans="1:16" ht="14.45" customHeight="1" x14ac:dyDescent="0.25">
      <c r="A29" s="1"/>
      <c r="B29" s="48">
        <v>25</v>
      </c>
      <c r="C29" s="49" t="str">
        <f>IF(Abdomen_Pelvis_Data_Entry!D28="","",Abdomen_Pelvis_Data_Entry!D28)</f>
        <v/>
      </c>
      <c r="D29" s="49" t="str">
        <f>IF(Abdomen_Pelvis_Data_Entry!E28="","",Abdomen_Pelvis_Data_Entry!E28)</f>
        <v/>
      </c>
      <c r="E29" s="49" t="str">
        <f>IF(Abdomen_Pelvis_Data_Entry!F28="","",Abdomen_Pelvis_Data_Entry!F28)</f>
        <v/>
      </c>
      <c r="F29" s="49" t="str">
        <f>IF(OR(Abdomen_Pelvis_Summary!$D29="",Abdomen_Pelvis_Summary!$E29=""),"",E29/D29)</f>
        <v/>
      </c>
      <c r="G29" s="1"/>
      <c r="I29" s="1"/>
      <c r="J29" s="103"/>
      <c r="K29" s="103"/>
      <c r="L29" s="103"/>
      <c r="M29" s="103"/>
      <c r="N29" s="1"/>
    </row>
    <row r="30" spans="1:16" ht="14.45" customHeight="1" x14ac:dyDescent="0.25">
      <c r="A30" s="1"/>
      <c r="B30" s="50">
        <v>26</v>
      </c>
      <c r="C30" s="51" t="str">
        <f>IF(Abdomen_Pelvis_Data_Entry!D29="","",Abdomen_Pelvis_Data_Entry!D29)</f>
        <v/>
      </c>
      <c r="D30" s="51" t="str">
        <f>IF(Abdomen_Pelvis_Data_Entry!E29="","",Abdomen_Pelvis_Data_Entry!E29)</f>
        <v/>
      </c>
      <c r="E30" s="51" t="str">
        <f>IF(Abdomen_Pelvis_Data_Entry!F29="","",Abdomen_Pelvis_Data_Entry!F29)</f>
        <v/>
      </c>
      <c r="F30" s="51" t="str">
        <f>IF(OR(Abdomen_Pelvis_Summary!$D30="",Abdomen_Pelvis_Summary!$E30=""),"",E30/D30)</f>
        <v/>
      </c>
      <c r="G30" s="1"/>
      <c r="I30" s="1"/>
      <c r="J30" s="103"/>
      <c r="K30" s="103"/>
      <c r="L30" s="103"/>
      <c r="M30" s="103"/>
      <c r="N30" s="1"/>
    </row>
    <row r="31" spans="1:16" ht="14.45" customHeight="1" x14ac:dyDescent="0.25">
      <c r="A31" s="1"/>
      <c r="B31" s="48">
        <v>27</v>
      </c>
      <c r="C31" s="49" t="str">
        <f>IF(Abdomen_Pelvis_Data_Entry!D30="","",Abdomen_Pelvis_Data_Entry!D30)</f>
        <v/>
      </c>
      <c r="D31" s="49" t="str">
        <f>IF(Abdomen_Pelvis_Data_Entry!E30="","",Abdomen_Pelvis_Data_Entry!E30)</f>
        <v/>
      </c>
      <c r="E31" s="49" t="str">
        <f>IF(Abdomen_Pelvis_Data_Entry!F30="","",Abdomen_Pelvis_Data_Entry!F30)</f>
        <v/>
      </c>
      <c r="F31" s="49" t="str">
        <f>IF(OR(Abdomen_Pelvis_Summary!$D31="",Abdomen_Pelvis_Summary!$E31=""),"",E31/D31)</f>
        <v/>
      </c>
      <c r="G31" s="1"/>
      <c r="I31" s="1"/>
      <c r="J31" s="103"/>
      <c r="K31" s="103"/>
      <c r="L31" s="103"/>
      <c r="M31" s="103"/>
      <c r="N31" s="1"/>
    </row>
    <row r="32" spans="1:16" ht="14.45" customHeight="1" x14ac:dyDescent="0.25">
      <c r="A32" s="1"/>
      <c r="B32" s="50">
        <v>28</v>
      </c>
      <c r="C32" s="51" t="str">
        <f>IF(Abdomen_Pelvis_Data_Entry!D31="","",Abdomen_Pelvis_Data_Entry!D31)</f>
        <v/>
      </c>
      <c r="D32" s="51" t="str">
        <f>IF(Abdomen_Pelvis_Data_Entry!E31="","",Abdomen_Pelvis_Data_Entry!E31)</f>
        <v/>
      </c>
      <c r="E32" s="51" t="str">
        <f>IF(Abdomen_Pelvis_Data_Entry!F31="","",Abdomen_Pelvis_Data_Entry!F31)</f>
        <v/>
      </c>
      <c r="F32" s="51" t="str">
        <f>IF(OR(Abdomen_Pelvis_Summary!$D32="",Abdomen_Pelvis_Summary!$E32=""),"",E32/D32)</f>
        <v/>
      </c>
      <c r="G32" s="1"/>
      <c r="I32" s="1"/>
      <c r="J32" s="103"/>
      <c r="K32" s="103"/>
      <c r="L32" s="103"/>
      <c r="M32" s="103"/>
      <c r="N32" s="1"/>
    </row>
    <row r="33" spans="1:14" ht="14.45" customHeight="1" x14ac:dyDescent="0.25">
      <c r="A33" s="1"/>
      <c r="B33" s="48">
        <v>29</v>
      </c>
      <c r="C33" s="49" t="str">
        <f>IF(Abdomen_Pelvis_Data_Entry!D32="","",Abdomen_Pelvis_Data_Entry!D32)</f>
        <v/>
      </c>
      <c r="D33" s="49" t="str">
        <f>IF(Abdomen_Pelvis_Data_Entry!E32="","",Abdomen_Pelvis_Data_Entry!E32)</f>
        <v/>
      </c>
      <c r="E33" s="49" t="str">
        <f>IF(Abdomen_Pelvis_Data_Entry!F32="","",Abdomen_Pelvis_Data_Entry!F32)</f>
        <v/>
      </c>
      <c r="F33" s="49" t="str">
        <f>IF(OR(Abdomen_Pelvis_Summary!$D33="",Abdomen_Pelvis_Summary!$E33=""),"",E33/D33)</f>
        <v/>
      </c>
      <c r="G33" s="1"/>
      <c r="H33" s="1"/>
      <c r="I33" s="1"/>
      <c r="J33" s="1"/>
      <c r="K33" s="1"/>
      <c r="L33" s="1"/>
      <c r="M33" s="1"/>
      <c r="N33" s="1"/>
    </row>
    <row r="34" spans="1:14" ht="14.45" customHeight="1" x14ac:dyDescent="0.25">
      <c r="A34" s="1"/>
      <c r="B34" s="50">
        <v>30</v>
      </c>
      <c r="C34" s="51" t="str">
        <f>IF(Abdomen_Pelvis_Data_Entry!D33="","",Abdomen_Pelvis_Data_Entry!D33)</f>
        <v/>
      </c>
      <c r="D34" s="51" t="str">
        <f>IF(Abdomen_Pelvis_Data_Entry!E33="","",Abdomen_Pelvis_Data_Entry!E33)</f>
        <v/>
      </c>
      <c r="E34" s="51" t="str">
        <f>IF(Abdomen_Pelvis_Data_Entry!F33="","",Abdomen_Pelvis_Data_Entry!F33)</f>
        <v/>
      </c>
      <c r="F34" s="51" t="str">
        <f>IF(OR(Abdomen_Pelvis_Summary!$D34="",Abdomen_Pelvis_Summary!$E34=""),"",E34/D34)</f>
        <v/>
      </c>
      <c r="G34" s="1"/>
      <c r="I34" s="1"/>
      <c r="J34" s="104" t="s">
        <v>44</v>
      </c>
      <c r="K34" s="104"/>
      <c r="L34" s="104"/>
      <c r="M34" s="104"/>
      <c r="N34" s="1"/>
    </row>
    <row r="35" spans="1:14" ht="14.45" customHeight="1" x14ac:dyDescent="0.25">
      <c r="A35" s="1"/>
      <c r="B35" s="48">
        <v>31</v>
      </c>
      <c r="C35" s="49" t="str">
        <f>IF(Abdomen_Pelvis_Data_Entry!D34="","",Abdomen_Pelvis_Data_Entry!D34)</f>
        <v/>
      </c>
      <c r="D35" s="49" t="str">
        <f>IF(Abdomen_Pelvis_Data_Entry!E34="","",Abdomen_Pelvis_Data_Entry!E34)</f>
        <v/>
      </c>
      <c r="E35" s="49" t="str">
        <f>IF(Abdomen_Pelvis_Data_Entry!F34="","",Abdomen_Pelvis_Data_Entry!F34)</f>
        <v/>
      </c>
      <c r="F35" s="49" t="str">
        <f>IF(OR(Abdomen_Pelvis_Summary!$D35="",Abdomen_Pelvis_Summary!$E35=""),"",E35/D35)</f>
        <v/>
      </c>
      <c r="G35" s="1"/>
      <c r="I35" s="1"/>
      <c r="J35" s="104"/>
      <c r="K35" s="104"/>
      <c r="L35" s="104"/>
      <c r="M35" s="104"/>
      <c r="N35" s="1"/>
    </row>
    <row r="36" spans="1:14" ht="14.45" customHeight="1" x14ac:dyDescent="0.25">
      <c r="A36" s="1"/>
      <c r="B36" s="50">
        <v>32</v>
      </c>
      <c r="C36" s="51" t="str">
        <f>IF(Abdomen_Pelvis_Data_Entry!D35="","",Abdomen_Pelvis_Data_Entry!D35)</f>
        <v/>
      </c>
      <c r="D36" s="51" t="str">
        <f>IF(Abdomen_Pelvis_Data_Entry!E35="","",Abdomen_Pelvis_Data_Entry!E35)</f>
        <v/>
      </c>
      <c r="E36" s="51" t="str">
        <f>IF(Abdomen_Pelvis_Data_Entry!F35="","",Abdomen_Pelvis_Data_Entry!F35)</f>
        <v/>
      </c>
      <c r="F36" s="51" t="str">
        <f>IF(OR(Abdomen_Pelvis_Summary!$D36="",Abdomen_Pelvis_Summary!$E36=""),"",E36/D36)</f>
        <v/>
      </c>
      <c r="G36" s="1"/>
      <c r="I36" s="1"/>
      <c r="J36" s="99" t="s">
        <v>16</v>
      </c>
      <c r="K36" s="100" t="s">
        <v>266</v>
      </c>
      <c r="L36" s="100" t="s">
        <v>18</v>
      </c>
      <c r="M36" s="100" t="s">
        <v>177</v>
      </c>
      <c r="N36" s="1"/>
    </row>
    <row r="37" spans="1:14" ht="14.45" customHeight="1" x14ac:dyDescent="0.25">
      <c r="A37" s="1"/>
      <c r="B37" s="48">
        <v>33</v>
      </c>
      <c r="C37" s="49" t="str">
        <f>IF(Abdomen_Pelvis_Data_Entry!D36="","",Abdomen_Pelvis_Data_Entry!D36)</f>
        <v/>
      </c>
      <c r="D37" s="49" t="str">
        <f>IF(Abdomen_Pelvis_Data_Entry!E36="","",Abdomen_Pelvis_Data_Entry!E36)</f>
        <v/>
      </c>
      <c r="E37" s="49" t="str">
        <f>IF(Abdomen_Pelvis_Data_Entry!F36="","",Abdomen_Pelvis_Data_Entry!F36)</f>
        <v/>
      </c>
      <c r="F37" s="49" t="str">
        <f>IF(OR(Abdomen_Pelvis_Summary!$D37="",Abdomen_Pelvis_Summary!$E37=""),"",E37/D37)</f>
        <v/>
      </c>
      <c r="G37" s="1"/>
      <c r="I37" s="1"/>
      <c r="J37" s="99"/>
      <c r="K37" s="99"/>
      <c r="L37" s="100"/>
      <c r="M37" s="100"/>
      <c r="N37" s="1"/>
    </row>
    <row r="38" spans="1:14" ht="14.45" customHeight="1" x14ac:dyDescent="0.25">
      <c r="A38" s="1"/>
      <c r="B38" s="50">
        <v>34</v>
      </c>
      <c r="C38" s="51" t="str">
        <f>IF(Abdomen_Pelvis_Data_Entry!D37="","",Abdomen_Pelvis_Data_Entry!D37)</f>
        <v/>
      </c>
      <c r="D38" s="51" t="str">
        <f>IF(Abdomen_Pelvis_Data_Entry!E37="","",Abdomen_Pelvis_Data_Entry!E37)</f>
        <v/>
      </c>
      <c r="E38" s="51" t="str">
        <f>IF(Abdomen_Pelvis_Data_Entry!F37="","",Abdomen_Pelvis_Data_Entry!F37)</f>
        <v/>
      </c>
      <c r="F38" s="51" t="str">
        <f>IF(OR(Abdomen_Pelvis_Summary!$D38="",Abdomen_Pelvis_Summary!$E38=""),"",E38/D38)</f>
        <v/>
      </c>
      <c r="G38" s="1"/>
      <c r="I38" s="1"/>
      <c r="J38" s="99"/>
      <c r="K38" s="99"/>
      <c r="L38" s="100"/>
      <c r="M38" s="100"/>
      <c r="N38" s="1"/>
    </row>
    <row r="39" spans="1:14" ht="14.45" customHeight="1" x14ac:dyDescent="0.25">
      <c r="A39" s="1"/>
      <c r="B39" s="48">
        <v>35</v>
      </c>
      <c r="C39" s="49" t="str">
        <f>IF(Abdomen_Pelvis_Data_Entry!D38="","",Abdomen_Pelvis_Data_Entry!D38)</f>
        <v/>
      </c>
      <c r="D39" s="49" t="str">
        <f>IF(Abdomen_Pelvis_Data_Entry!E38="","",Abdomen_Pelvis_Data_Entry!E38)</f>
        <v/>
      </c>
      <c r="E39" s="49" t="str">
        <f>IF(Abdomen_Pelvis_Data_Entry!F38="","",Abdomen_Pelvis_Data_Entry!F38)</f>
        <v/>
      </c>
      <c r="F39" s="49" t="str">
        <f>IF(OR(Abdomen_Pelvis_Summary!$D39="",Abdomen_Pelvis_Summary!$E39=""),"",E39/D39)</f>
        <v/>
      </c>
      <c r="G39" s="1"/>
      <c r="I39" s="1"/>
      <c r="J39" s="99"/>
      <c r="K39" s="99"/>
      <c r="L39" s="100"/>
      <c r="M39" s="100"/>
      <c r="N39" s="1"/>
    </row>
    <row r="40" spans="1:14" ht="14.45" customHeight="1" x14ac:dyDescent="0.25">
      <c r="A40" s="1"/>
      <c r="B40" s="50">
        <v>36</v>
      </c>
      <c r="C40" s="51" t="str">
        <f>IF(Abdomen_Pelvis_Data_Entry!D39="","",Abdomen_Pelvis_Data_Entry!D39)</f>
        <v/>
      </c>
      <c r="D40" s="51" t="str">
        <f>IF(Abdomen_Pelvis_Data_Entry!E39="","",Abdomen_Pelvis_Data_Entry!E39)</f>
        <v/>
      </c>
      <c r="E40" s="51" t="str">
        <f>IF(Abdomen_Pelvis_Data_Entry!F39="","",Abdomen_Pelvis_Data_Entry!F39)</f>
        <v/>
      </c>
      <c r="F40" s="51" t="str">
        <f>IF(OR(Abdomen_Pelvis_Summary!$D40="",Abdomen_Pelvis_Summary!$E40=""),"",E40/D40)</f>
        <v/>
      </c>
      <c r="G40" s="1"/>
      <c r="I40" s="1"/>
      <c r="J40" s="99" t="s">
        <v>11</v>
      </c>
      <c r="K40" s="99">
        <v>40</v>
      </c>
      <c r="L40" s="99" t="str" cm="1">
        <f t="array" ref="L40">TEXT(SUMPRODUCT((C5:C54&gt;=0)*(C5:C54&lt;5)*(E5:E54&lt;=40)), "0") &amp; "/" &amp; TEXT(SUMPRODUCT((C5:C54&gt;=0)*(C5:C54&lt;5)*(E5:E54&lt;&gt;"")*(ISNUMBER(E5:E54))), "0")</f>
        <v>0/0</v>
      </c>
      <c r="M40" s="101" t="str" cm="1">
        <f t="array" ref="M40">IF(SUMPRODUCT((C5:C54&gt;=0)*(C5:C54&lt;5)*(E5:E54&lt;&gt;"")*(ISNUMBER(E5:E54))) = 0, "NA", SUMPRODUCT((C5:C54&gt;=0)*(C5:C54&lt;5)*(E5:E54&lt;=40)) / SUMPRODUCT((C5:C54&gt;=0)*(C5:C54&lt;5)*(E5:E54&lt;&gt;"")*(ISNUMBER(E5:E54))))</f>
        <v>NA</v>
      </c>
      <c r="N40" s="1"/>
    </row>
    <row r="41" spans="1:14" ht="14.45" customHeight="1" x14ac:dyDescent="0.25">
      <c r="A41" s="1"/>
      <c r="B41" s="48">
        <v>37</v>
      </c>
      <c r="C41" s="49" t="str">
        <f>IF(Abdomen_Pelvis_Data_Entry!D40="","",Abdomen_Pelvis_Data_Entry!D40)</f>
        <v/>
      </c>
      <c r="D41" s="49" t="str">
        <f>IF(Abdomen_Pelvis_Data_Entry!E40="","",Abdomen_Pelvis_Data_Entry!E40)</f>
        <v/>
      </c>
      <c r="E41" s="49" t="str">
        <f>IF(Abdomen_Pelvis_Data_Entry!F40="","",Abdomen_Pelvis_Data_Entry!F40)</f>
        <v/>
      </c>
      <c r="F41" s="49" t="str">
        <f>IF(OR(Abdomen_Pelvis_Summary!$D41="",Abdomen_Pelvis_Summary!$E41=""),"",E41/D41)</f>
        <v/>
      </c>
      <c r="G41" s="1"/>
      <c r="I41" s="1"/>
      <c r="J41" s="99"/>
      <c r="K41" s="99"/>
      <c r="L41" s="99"/>
      <c r="M41" s="101"/>
      <c r="N41" s="1"/>
    </row>
    <row r="42" spans="1:14" ht="14.45" customHeight="1" x14ac:dyDescent="0.25">
      <c r="A42" s="1"/>
      <c r="B42" s="50">
        <v>38</v>
      </c>
      <c r="C42" s="51" t="str">
        <f>IF(Abdomen_Pelvis_Data_Entry!D41="","",Abdomen_Pelvis_Data_Entry!D41)</f>
        <v/>
      </c>
      <c r="D42" s="51" t="str">
        <f>IF(Abdomen_Pelvis_Data_Entry!E41="","",Abdomen_Pelvis_Data_Entry!E41)</f>
        <v/>
      </c>
      <c r="E42" s="51" t="str">
        <f>IF(Abdomen_Pelvis_Data_Entry!F41="","",Abdomen_Pelvis_Data_Entry!F41)</f>
        <v/>
      </c>
      <c r="F42" s="51" t="str">
        <f>IF(OR(Abdomen_Pelvis_Summary!$D42="",Abdomen_Pelvis_Summary!$E42=""),"",E42/D42)</f>
        <v/>
      </c>
      <c r="G42" s="1"/>
      <c r="I42" s="1"/>
      <c r="J42" s="99" t="s">
        <v>12</v>
      </c>
      <c r="K42" s="99">
        <v>70</v>
      </c>
      <c r="L42" s="99" t="str" cm="1">
        <f t="array" ref="L42">TEXT(SUMPRODUCT((C5:C54&gt;=5)*(C5:C54&lt;15)*(E5:E54&lt;=70)), "0") &amp; "/" &amp; TEXT(SUMPRODUCT((C5:C54&gt;=5)*(C5:C54&lt;15)*(E5:E54&lt;&gt;"")*(ISNUMBER(E5:E54))), "0")</f>
        <v>0/0</v>
      </c>
      <c r="M42" s="101" t="str" cm="1">
        <f t="array" ref="M42">IF(SUMPRODUCT((C5:C54&gt;=5)*(C5:C54&lt;15)*(E5:E54&lt;&gt;"")*(ISNUMBER(E5:E54))) = 0, "NA", SUMPRODUCT((C5:C54&gt;=5)*(C5:C54&lt;15)*(E5:E54&lt;=70)) / SUMPRODUCT((C5:C54&gt;=5)*(C5:C54&lt;15)*(E5:E54&lt;&gt;"")*(ISNUMBER(E5:E54))))</f>
        <v>NA</v>
      </c>
      <c r="N42" s="1"/>
    </row>
    <row r="43" spans="1:14" ht="14.45" customHeight="1" x14ac:dyDescent="0.25">
      <c r="A43" s="1"/>
      <c r="B43" s="48">
        <v>39</v>
      </c>
      <c r="C43" s="49" t="str">
        <f>IF(Abdomen_Pelvis_Data_Entry!D42="","",Abdomen_Pelvis_Data_Entry!D42)</f>
        <v/>
      </c>
      <c r="D43" s="49" t="str">
        <f>IF(Abdomen_Pelvis_Data_Entry!E42="","",Abdomen_Pelvis_Data_Entry!E42)</f>
        <v/>
      </c>
      <c r="E43" s="49" t="str">
        <f>IF(Abdomen_Pelvis_Data_Entry!F42="","",Abdomen_Pelvis_Data_Entry!F42)</f>
        <v/>
      </c>
      <c r="F43" s="49" t="str">
        <f>IF(OR(Abdomen_Pelvis_Summary!$D43="",Abdomen_Pelvis_Summary!$E43=""),"",E43/D43)</f>
        <v/>
      </c>
      <c r="G43" s="1"/>
      <c r="I43" s="1"/>
      <c r="J43" s="99"/>
      <c r="K43" s="99"/>
      <c r="L43" s="99"/>
      <c r="M43" s="101"/>
      <c r="N43" s="1"/>
    </row>
    <row r="44" spans="1:14" ht="14.45" customHeight="1" x14ac:dyDescent="0.25">
      <c r="A44" s="1"/>
      <c r="B44" s="50">
        <v>40</v>
      </c>
      <c r="C44" s="51" t="str">
        <f>IF(Abdomen_Pelvis_Data_Entry!D43="","",Abdomen_Pelvis_Data_Entry!D43)</f>
        <v/>
      </c>
      <c r="D44" s="51" t="str">
        <f>IF(Abdomen_Pelvis_Data_Entry!E43="","",Abdomen_Pelvis_Data_Entry!E43)</f>
        <v/>
      </c>
      <c r="E44" s="51" t="str">
        <f>IF(Abdomen_Pelvis_Data_Entry!F43="","",Abdomen_Pelvis_Data_Entry!F43)</f>
        <v/>
      </c>
      <c r="F44" s="51" t="str">
        <f>IF(OR(Abdomen_Pelvis_Summary!$D44="",Abdomen_Pelvis_Summary!$E44=""),"",E44/D44)</f>
        <v/>
      </c>
      <c r="G44" s="1"/>
      <c r="I44" s="1"/>
      <c r="J44" s="99" t="s">
        <v>13</v>
      </c>
      <c r="K44" s="99">
        <v>150</v>
      </c>
      <c r="L44" s="99" t="str" cm="1">
        <f t="array" ref="L44">TEXT(SUMPRODUCT((C5:C54&gt;=15)*(C5:C54&lt;30)*(E5:E54&lt;=1500)), "0") &amp; "/" &amp; TEXT(SUMPRODUCT((C5:C54&gt;=15)*(C5:C54&lt;30)*(E5:E54&lt;&gt;"")*(ISNUMBER(E5:E54))), "0")</f>
        <v>0/0</v>
      </c>
      <c r="M44" s="101" t="str" cm="1">
        <f t="array" ref="M44">IF(SUMPRODUCT((C5:C54&gt;=15)*(C5:C54&lt;30)*(E5:E54&lt;&gt;"")*(ISNUMBER(E5:E54))) = 0, "NA", SUMPRODUCT((C5:C54&gt;=15)*(C5:C54&lt;30)*(E5:E54&lt;=150)) / SUMPRODUCT((C5:C54&gt;=15)*(C5:C54&lt;30)*(E5:E54&lt;&gt;"")*(ISNUMBER(E5:E54))))</f>
        <v>NA</v>
      </c>
      <c r="N44" s="1"/>
    </row>
    <row r="45" spans="1:14" ht="14.45" customHeight="1" x14ac:dyDescent="0.25">
      <c r="A45" s="1"/>
      <c r="B45" s="48">
        <v>41</v>
      </c>
      <c r="C45" s="49" t="str">
        <f>IF(Abdomen_Pelvis_Data_Entry!D44="","",Abdomen_Pelvis_Data_Entry!D44)</f>
        <v/>
      </c>
      <c r="D45" s="49" t="str">
        <f>IF(Abdomen_Pelvis_Data_Entry!E44="","",Abdomen_Pelvis_Data_Entry!E44)</f>
        <v/>
      </c>
      <c r="E45" s="49" t="str">
        <f>IF(Abdomen_Pelvis_Data_Entry!F44="","",Abdomen_Pelvis_Data_Entry!F44)</f>
        <v/>
      </c>
      <c r="F45" s="49" t="str">
        <f>IF(OR(Abdomen_Pelvis_Summary!$D45="",Abdomen_Pelvis_Summary!$E45=""),"",E45/D45)</f>
        <v/>
      </c>
      <c r="G45" s="1"/>
      <c r="I45" s="1"/>
      <c r="J45" s="99"/>
      <c r="K45" s="99"/>
      <c r="L45" s="99"/>
      <c r="M45" s="101"/>
      <c r="N45" s="1"/>
    </row>
    <row r="46" spans="1:14" ht="14.45" customHeight="1" x14ac:dyDescent="0.25">
      <c r="A46" s="1"/>
      <c r="B46" s="50">
        <v>42</v>
      </c>
      <c r="C46" s="51" t="str">
        <f>IF(Abdomen_Pelvis_Data_Entry!D45="","",Abdomen_Pelvis_Data_Entry!D45)</f>
        <v/>
      </c>
      <c r="D46" s="51" t="str">
        <f>IF(Abdomen_Pelvis_Data_Entry!E45="","",Abdomen_Pelvis_Data_Entry!E45)</f>
        <v/>
      </c>
      <c r="E46" s="51" t="str">
        <f>IF(Abdomen_Pelvis_Data_Entry!F45="","",Abdomen_Pelvis_Data_Entry!F45)</f>
        <v/>
      </c>
      <c r="F46" s="51" t="str">
        <f>IF(OR(Abdomen_Pelvis_Summary!$D46="",Abdomen_Pelvis_Summary!$E46=""),"",E46/D46)</f>
        <v/>
      </c>
      <c r="G46" s="1"/>
      <c r="I46" s="1"/>
      <c r="J46" s="99" t="s">
        <v>14</v>
      </c>
      <c r="K46" s="99">
        <v>210</v>
      </c>
      <c r="L46" s="99" t="str" cm="1">
        <f t="array" ref="L46">TEXT(SUMPRODUCT((C5:C54&gt;=30)*(C5:C54&lt;50)*(E5:E54&lt;=210)), "0") &amp; "/" &amp; TEXT(SUMPRODUCT((C5:C54&gt;=30)*(C5:C54&lt;50)*(E5:E54&lt;&gt;"")*(ISNUMBER(E5:E54))), "0")</f>
        <v>0/0</v>
      </c>
      <c r="M46" s="101" t="str" cm="1">
        <f t="array" ref="M46">IF(SUMPRODUCT((C5:C54&gt;=30)*(C5:C54&lt;50)*(E5:E54&lt;&gt;"")*(ISNUMBER(E5:E54))) = 0, "NA", SUMPRODUCT((C5:C54&gt;=30)*(C5:C54&lt;50)*(E5:E54&lt;=210)) / SUMPRODUCT((C5:C54&gt;=30)*(C5:C54&lt;50)*(E5:E54&lt;&gt;"")*(ISNUMBER(E5:E54))))</f>
        <v>NA</v>
      </c>
      <c r="N46" s="1"/>
    </row>
    <row r="47" spans="1:14" ht="14.45" customHeight="1" x14ac:dyDescent="0.25">
      <c r="A47" s="1"/>
      <c r="B47" s="48">
        <v>43</v>
      </c>
      <c r="C47" s="49" t="str">
        <f>IF(Abdomen_Pelvis_Data_Entry!D46="","",Abdomen_Pelvis_Data_Entry!D46)</f>
        <v/>
      </c>
      <c r="D47" s="49" t="str">
        <f>IF(Abdomen_Pelvis_Data_Entry!E46="","",Abdomen_Pelvis_Data_Entry!E46)</f>
        <v/>
      </c>
      <c r="E47" s="49" t="str">
        <f>IF(Abdomen_Pelvis_Data_Entry!F46="","",Abdomen_Pelvis_Data_Entry!F46)</f>
        <v/>
      </c>
      <c r="F47" s="49" t="str">
        <f>IF(OR(Abdomen_Pelvis_Summary!$D47="",Abdomen_Pelvis_Summary!$E47=""),"",E47/D47)</f>
        <v/>
      </c>
      <c r="G47" s="1"/>
      <c r="I47" s="1"/>
      <c r="J47" s="99"/>
      <c r="K47" s="99"/>
      <c r="L47" s="99"/>
      <c r="M47" s="101"/>
      <c r="N47" s="1"/>
    </row>
    <row r="48" spans="1:14" ht="14.45" customHeight="1" x14ac:dyDescent="0.25">
      <c r="A48" s="1"/>
      <c r="B48" s="50">
        <v>44</v>
      </c>
      <c r="C48" s="51" t="str">
        <f>IF(Abdomen_Pelvis_Data_Entry!D47="","",Abdomen_Pelvis_Data_Entry!D47)</f>
        <v/>
      </c>
      <c r="D48" s="51" t="str">
        <f>IF(Abdomen_Pelvis_Data_Entry!E47="","",Abdomen_Pelvis_Data_Entry!E47)</f>
        <v/>
      </c>
      <c r="E48" s="51" t="str">
        <f>IF(Abdomen_Pelvis_Data_Entry!F47="","",Abdomen_Pelvis_Data_Entry!F47)</f>
        <v/>
      </c>
      <c r="F48" s="51" t="str">
        <f>IF(OR(Abdomen_Pelvis_Summary!$D48="",Abdomen_Pelvis_Summary!$E48=""),"",E48/D48)</f>
        <v/>
      </c>
      <c r="G48" s="1"/>
      <c r="I48" s="1"/>
      <c r="J48" s="99" t="s">
        <v>15</v>
      </c>
      <c r="K48" s="99">
        <v>410</v>
      </c>
      <c r="L48" s="99" t="str" cm="1">
        <f t="array" ref="L48">TEXT(SUMPRODUCT((C5:C54&gt;=50)*(C5:C54&lt;80)*(E5:E54&lt;=410)), "0") &amp; "/" &amp; TEXT(SUMPRODUCT((C5:C54&gt;=50)*(C5:C54&lt;80)*(E5:E54&lt;&gt;"")*(ISNUMBER(E5:E54))), "0")</f>
        <v>0/0</v>
      </c>
      <c r="M48" s="101" t="str" cm="1">
        <f t="array" ref="M48">IF(SUMPRODUCT((C5:C54&gt;=50)*(C5:C54&lt;80)*(E5:E54&lt;&gt;"")*(ISNUMBER(E5:E54))) = 0, "NA", SUMPRODUCT((C5:C54&gt;=50)*(C5:C54&lt;80)*(E5:E54&lt;=410)) / SUMPRODUCT((C5:C54&gt;=50)*(C5:C54&lt;80)*(E5:E54&lt;&gt;"")*(ISNUMBER(E5:E54))))</f>
        <v>NA</v>
      </c>
      <c r="N48" s="1"/>
    </row>
    <row r="49" spans="1:14" ht="14.45" customHeight="1" x14ac:dyDescent="0.25">
      <c r="A49" s="1"/>
      <c r="B49" s="48">
        <v>45</v>
      </c>
      <c r="C49" s="49" t="str">
        <f>IF(Abdomen_Pelvis_Data_Entry!D48="","",Abdomen_Pelvis_Data_Entry!D48)</f>
        <v/>
      </c>
      <c r="D49" s="49" t="str">
        <f>IF(Abdomen_Pelvis_Data_Entry!E48="","",Abdomen_Pelvis_Data_Entry!E48)</f>
        <v/>
      </c>
      <c r="E49" s="49" t="str">
        <f>IF(Abdomen_Pelvis_Data_Entry!F48="","",Abdomen_Pelvis_Data_Entry!F48)</f>
        <v/>
      </c>
      <c r="F49" s="49" t="str">
        <f>IF(OR(Abdomen_Pelvis_Summary!$D49="",Abdomen_Pelvis_Summary!$E49=""),"",E49/D49)</f>
        <v/>
      </c>
      <c r="G49" s="1"/>
      <c r="I49" s="1"/>
      <c r="J49" s="99"/>
      <c r="K49" s="99"/>
      <c r="L49" s="99"/>
      <c r="M49" s="101"/>
      <c r="N49" s="1"/>
    </row>
    <row r="50" spans="1:14" ht="14.45" customHeight="1" x14ac:dyDescent="0.25">
      <c r="A50" s="1"/>
      <c r="B50" s="50">
        <v>46</v>
      </c>
      <c r="C50" s="51" t="str">
        <f>IF(Abdomen_Pelvis_Data_Entry!D49="","",Abdomen_Pelvis_Data_Entry!D49)</f>
        <v/>
      </c>
      <c r="D50" s="51" t="str">
        <f>IF(Abdomen_Pelvis_Data_Entry!E49="","",Abdomen_Pelvis_Data_Entry!E49)</f>
        <v/>
      </c>
      <c r="E50" s="51" t="str">
        <f>IF(Abdomen_Pelvis_Data_Entry!F49="","",Abdomen_Pelvis_Data_Entry!F49)</f>
        <v/>
      </c>
      <c r="F50" s="51" t="str">
        <f>IF(OR(Abdomen_Pelvis_Summary!$D50="",Abdomen_Pelvis_Summary!$E50=""),"",E50/D50)</f>
        <v/>
      </c>
      <c r="G50" s="1"/>
      <c r="I50" s="1"/>
      <c r="J50" s="99" t="s">
        <v>19</v>
      </c>
      <c r="K50" s="99" t="s">
        <v>21</v>
      </c>
      <c r="L50" s="99" t="str" cm="1">
        <f t="array" ref="L50">TEXT(SUMPRODUCT((C5:C54&gt;=0)*(C5:C54&lt;5)*(E5:E54&lt;=40)) + SUMPRODUCT((C5:C54&gt;=5)*(C5:C54&lt;15)*(E5:E54&lt;=70)) + SUMPRODUCT((C5:C54&gt;=15)*(C5:C54&lt;30)*(E5:E54&lt;=150)) + SUMPRODUCT((C5:C54&gt;=30)*(C5:C54&lt;50)*(E5:E54&lt;=210)) + SUMPRODUCT((C5:C54&gt;=50)*(C5:C54&lt;80)*(E5:E54&lt;=410)),"0") &amp; "/" &amp; TEXT(SUMPRODUCT((C5:C54&gt;=0)*(C5:C54&lt;5)*(E5:E54&lt;&gt;"")*(ISNUMBER(E5:E54))) + SUMPRODUCT((C5:C54&gt;=5)*(C5:C54&lt;15)*(E5:E54&lt;&gt;"")*(ISNUMBER(E5:E54))) + SUMPRODUCT((C5:C54&gt;=15)*(C5:C54&lt;30)*(E5:E54&lt;&gt;"")*(ISNUMBER(E5:E54))) + SUMPRODUCT((C5:C54&gt;=30)*(C5:C54&lt;50)*(E5:E54&lt;&gt;"")*(ISNUMBER(E5:E54))) + SUMPRODUCT((C5:C54&gt;=50)*(C5:C54&lt;80)*(E5:E54&lt;&gt;"")*(ISNUMBER(E5:E54))),"0")</f>
        <v>0/0</v>
      </c>
      <c r="M50" s="101" t="str" cm="1">
        <f t="array" ref="M50">IF(SUMPRODUCT((C5:C54&gt;=0)*(C5:C54&lt;80)*(E5:E54&lt;&gt;"")*(ISNUMBER(E5:E54))) = 0, "NA", (SUMPRODUCT((C5:C54&gt;=0)*(C5:C54&lt;5)*(E5:E54&lt;=40)) + SUMPRODUCT((C5:C54&gt;=5)*(C5:C54&lt;15)*(E5:E54&lt;=70)) + SUMPRODUCT((C5:C54&gt;=15)*(C5:C54&lt;30)*(E5:E54&lt;=150)) + SUMPRODUCT((C5:C54&gt;=30)*(C5:C54&lt;50)*(E5:E54&lt;=210)) + SUMPRODUCT((C5:C54&gt;=50)*(C5:C54&lt;80)*(E5:E54&lt;=410))) / SUMPRODUCT((C5:C54&gt;=0)*(C5:C54&lt;80)*(E5:E54&lt;&gt;"")*(ISNUMBER(E5:E54))))</f>
        <v>NA</v>
      </c>
      <c r="N50" s="1"/>
    </row>
    <row r="51" spans="1:14" ht="14.45" customHeight="1" x14ac:dyDescent="0.25">
      <c r="A51" s="1"/>
      <c r="B51" s="48">
        <v>47</v>
      </c>
      <c r="C51" s="49" t="str">
        <f>IF(Abdomen_Pelvis_Data_Entry!D50="","",Abdomen_Pelvis_Data_Entry!D50)</f>
        <v/>
      </c>
      <c r="D51" s="49" t="str">
        <f>IF(Abdomen_Pelvis_Data_Entry!E50="","",Abdomen_Pelvis_Data_Entry!E50)</f>
        <v/>
      </c>
      <c r="E51" s="49" t="str">
        <f>IF(Abdomen_Pelvis_Data_Entry!F50="","",Abdomen_Pelvis_Data_Entry!F50)</f>
        <v/>
      </c>
      <c r="F51" s="49" t="str">
        <f>IF(OR(Abdomen_Pelvis_Summary!$D51="",Abdomen_Pelvis_Summary!$E51=""),"",E51/D51)</f>
        <v/>
      </c>
      <c r="G51" s="1"/>
      <c r="I51" s="1"/>
      <c r="J51" s="99"/>
      <c r="K51" s="99"/>
      <c r="L51" s="99"/>
      <c r="M51" s="101"/>
      <c r="N51" s="1"/>
    </row>
    <row r="52" spans="1:14" ht="14.45" customHeight="1" x14ac:dyDescent="0.25">
      <c r="A52" s="1"/>
      <c r="B52" s="50">
        <v>48</v>
      </c>
      <c r="C52" s="51" t="str">
        <f>IF(Abdomen_Pelvis_Data_Entry!D51="","",Abdomen_Pelvis_Data_Entry!D51)</f>
        <v/>
      </c>
      <c r="D52" s="51" t="str">
        <f>IF(Abdomen_Pelvis_Data_Entry!E51="","",Abdomen_Pelvis_Data_Entry!E51)</f>
        <v/>
      </c>
      <c r="E52" s="51" t="str">
        <f>IF(Abdomen_Pelvis_Data_Entry!F51="","",Abdomen_Pelvis_Data_Entry!F51)</f>
        <v/>
      </c>
      <c r="F52" s="51" t="str">
        <f>IF(OR(Abdomen_Pelvis_Summary!$D52="",Abdomen_Pelvis_Summary!$E52=""),"",E52/D52)</f>
        <v/>
      </c>
      <c r="G52" s="1"/>
      <c r="I52" s="1"/>
      <c r="J52" s="106"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weight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7"/>
      <c r="N52" s="1"/>
    </row>
    <row r="53" spans="1:14" ht="14.45" customHeight="1" x14ac:dyDescent="0.25">
      <c r="A53" s="1"/>
      <c r="B53" s="48">
        <v>49</v>
      </c>
      <c r="C53" s="49" t="str">
        <f>IF(Abdomen_Pelvis_Data_Entry!D52="","",Abdomen_Pelvis_Data_Entry!D52)</f>
        <v/>
      </c>
      <c r="D53" s="49" t="str">
        <f>IF(Abdomen_Pelvis_Data_Entry!E52="","",Abdomen_Pelvis_Data_Entry!E52)</f>
        <v/>
      </c>
      <c r="E53" s="49" t="str">
        <f>IF(Abdomen_Pelvis_Data_Entry!F52="","",Abdomen_Pelvis_Data_Entry!F52)</f>
        <v/>
      </c>
      <c r="F53" s="49" t="str">
        <f>IF(OR(Abdomen_Pelvis_Summary!$D53="",Abdomen_Pelvis_Summary!$E53=""),"",E53/D53)</f>
        <v/>
      </c>
      <c r="G53" s="1"/>
      <c r="I53" s="1"/>
      <c r="J53" s="108"/>
      <c r="K53" s="103"/>
      <c r="L53" s="103"/>
      <c r="M53" s="109"/>
      <c r="N53" s="1"/>
    </row>
    <row r="54" spans="1:14" ht="14.45" customHeight="1" x14ac:dyDescent="0.25">
      <c r="A54" s="1"/>
      <c r="B54" s="50">
        <v>50</v>
      </c>
      <c r="C54" s="51" t="str">
        <f>IF(Abdomen_Pelvis_Data_Entry!D53="","",Abdomen_Pelvis_Data_Entry!D53)</f>
        <v/>
      </c>
      <c r="D54" s="51" t="str">
        <f>IF(Abdomen_Pelvis_Data_Entry!E53="","",Abdomen_Pelvis_Data_Entry!E53)</f>
        <v/>
      </c>
      <c r="E54" s="51" t="str">
        <f>IF(Abdomen_Pelvis_Data_Entry!F53="","",Abdomen_Pelvis_Data_Entry!F53)</f>
        <v/>
      </c>
      <c r="F54" s="51" t="str">
        <f>IF(OR(Abdomen_Pelvis_Summary!$D54="",Abdomen_Pelvis_Summary!$E54=""),"",E54/D54)</f>
        <v/>
      </c>
      <c r="G54" s="1"/>
      <c r="I54" s="1"/>
      <c r="J54" s="108"/>
      <c r="K54" s="103"/>
      <c r="L54" s="103"/>
      <c r="M54" s="109"/>
      <c r="N54" s="1"/>
    </row>
    <row r="55" spans="1:14" ht="129.94999999999999" customHeight="1" x14ac:dyDescent="0.25">
      <c r="A55" s="1"/>
      <c r="B55" s="115" t="s">
        <v>182</v>
      </c>
      <c r="C55" s="116"/>
      <c r="D55" s="116"/>
      <c r="E55" s="116"/>
      <c r="F55" s="116"/>
      <c r="G55" s="1"/>
      <c r="I55" s="1"/>
      <c r="J55" s="110"/>
      <c r="K55" s="111"/>
      <c r="L55" s="111"/>
      <c r="M55" s="112"/>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M44:M45"/>
    <mergeCell ref="M46:M47"/>
    <mergeCell ref="M48:M49"/>
    <mergeCell ref="M50:M51"/>
    <mergeCell ref="M17:M18"/>
    <mergeCell ref="M19:M20"/>
    <mergeCell ref="M36:M39"/>
    <mergeCell ref="M40:M41"/>
    <mergeCell ref="M42:M43"/>
    <mergeCell ref="J34:M35"/>
    <mergeCell ref="J36:J39"/>
    <mergeCell ref="L36:L39"/>
    <mergeCell ref="J40:J41"/>
    <mergeCell ref="L40:L41"/>
    <mergeCell ref="K36:K39"/>
    <mergeCell ref="K46:K47"/>
    <mergeCell ref="M9:M10"/>
    <mergeCell ref="M11:M12"/>
    <mergeCell ref="M13:M14"/>
    <mergeCell ref="M15:M16"/>
    <mergeCell ref="J9:J10"/>
    <mergeCell ref="L9:L10"/>
    <mergeCell ref="J11:J12"/>
    <mergeCell ref="L11:L12"/>
    <mergeCell ref="J13:J14"/>
    <mergeCell ref="L13:L14"/>
    <mergeCell ref="K13:K14"/>
    <mergeCell ref="K11:K12"/>
    <mergeCell ref="K9:K10"/>
    <mergeCell ref="J15:J16"/>
    <mergeCell ref="L15:L16"/>
    <mergeCell ref="K15:K16"/>
    <mergeCell ref="B2:F2"/>
    <mergeCell ref="J5:J8"/>
    <mergeCell ref="L5:L8"/>
    <mergeCell ref="K5:K8"/>
    <mergeCell ref="J4:M4"/>
    <mergeCell ref="J2:M2"/>
    <mergeCell ref="M5:M8"/>
    <mergeCell ref="J42:J43"/>
    <mergeCell ref="L42:L43"/>
    <mergeCell ref="J17:J18"/>
    <mergeCell ref="L17:L18"/>
    <mergeCell ref="J19:J20"/>
    <mergeCell ref="L19:L20"/>
    <mergeCell ref="K17:K18"/>
    <mergeCell ref="K19:K20"/>
    <mergeCell ref="B55:F55"/>
    <mergeCell ref="J21:M32"/>
    <mergeCell ref="J52:M55"/>
    <mergeCell ref="J48:J49"/>
    <mergeCell ref="L48:L49"/>
    <mergeCell ref="J50:J51"/>
    <mergeCell ref="L50:L51"/>
    <mergeCell ref="K48:K49"/>
    <mergeCell ref="K50:K51"/>
    <mergeCell ref="K40:K41"/>
    <mergeCell ref="J44:J45"/>
    <mergeCell ref="L44:L45"/>
    <mergeCell ref="J46:J47"/>
    <mergeCell ref="L46:L47"/>
    <mergeCell ref="K42:K43"/>
    <mergeCell ref="K44:K45"/>
  </mergeCells>
  <pageMargins left="0.7" right="0.7" top="0.75" bottom="0.75" header="0.3" footer="0.3"/>
  <pageSetup paperSize="9" scale="42" fitToHeight="0" orientation="landscape" r:id="rId1"/>
  <colBreaks count="1" manualBreakCount="1">
    <brk id="1"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FA43-E353-4CD9-9288-AB4A8287ADE2}">
  <sheetPr>
    <tabColor theme="5" tint="-0.499984740745262"/>
  </sheetPr>
  <dimension ref="A1:D7"/>
  <sheetViews>
    <sheetView zoomScaleNormal="100" workbookViewId="0">
      <selection activeCell="C4" sqref="C4"/>
    </sheetView>
  </sheetViews>
  <sheetFormatPr defaultRowHeight="15" x14ac:dyDescent="0.25"/>
  <cols>
    <col min="1" max="1" width="1.5703125" customWidth="1"/>
    <col min="2" max="2" width="40.85546875" customWidth="1"/>
    <col min="3" max="3" width="19.140625" customWidth="1"/>
    <col min="4" max="4" width="1.5703125" customWidth="1"/>
  </cols>
  <sheetData>
    <row r="1" spans="1:4" ht="8.1" customHeight="1" x14ac:dyDescent="0.25">
      <c r="A1" s="1"/>
      <c r="B1" s="1"/>
      <c r="C1" s="1"/>
      <c r="D1" s="1"/>
    </row>
    <row r="2" spans="1:4" ht="50.1" customHeight="1" x14ac:dyDescent="0.25">
      <c r="A2" s="1"/>
      <c r="B2" s="117" t="s">
        <v>36</v>
      </c>
      <c r="C2" s="118"/>
      <c r="D2" s="1"/>
    </row>
    <row r="3" spans="1:4" ht="8.1" customHeight="1" x14ac:dyDescent="0.25">
      <c r="A3" s="1"/>
      <c r="B3" s="1"/>
      <c r="C3" s="1"/>
      <c r="D3" s="1"/>
    </row>
    <row r="4" spans="1:4" ht="24.95" customHeight="1" x14ac:dyDescent="0.25">
      <c r="A4" s="1"/>
      <c r="B4" s="8" t="s">
        <v>33</v>
      </c>
      <c r="C4" s="12"/>
      <c r="D4" s="1"/>
    </row>
    <row r="5" spans="1:4" ht="24.95" customHeight="1" thickBot="1" x14ac:dyDescent="0.3">
      <c r="A5" s="1"/>
      <c r="B5" s="8" t="s">
        <v>34</v>
      </c>
      <c r="C5" s="13"/>
      <c r="D5" s="1"/>
    </row>
    <row r="6" spans="1:4" ht="24.95" customHeight="1" thickBot="1" x14ac:dyDescent="0.3">
      <c r="A6" s="1"/>
      <c r="B6" s="9" t="s">
        <v>35</v>
      </c>
      <c r="C6" s="10" t="str">
        <f>IF(OR(C4="",C5=""),"",IF((DATEDIF(C4, C5, "m") + (DATEDIF(C4, C5, "md") / 30.44)) &lt; 12, ROUND(DATEDIF(C4, C5, "m") + (DATEDIF(C4, C5, "md") / 30.44), 1), ROUND(DATEDIF(C4, C5, "m") + (DATEDIF(C4, C5, "md") / 30.44), 0)))</f>
        <v/>
      </c>
      <c r="D6" s="1"/>
    </row>
    <row r="7" spans="1:4" ht="8.1" customHeight="1" x14ac:dyDescent="0.25">
      <c r="A7" s="1"/>
      <c r="B7" s="1"/>
      <c r="C7" s="1"/>
      <c r="D7" s="1"/>
    </row>
  </sheetData>
  <sheetProtection sheet="1" selectLockedCells="1"/>
  <mergeCells count="1">
    <mergeCell ref="B2: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52B0-F093-4D5B-A5BD-C3750047EDAE}">
  <dimension ref="A1:H42"/>
  <sheetViews>
    <sheetView workbookViewId="0">
      <selection activeCell="H3" sqref="H3"/>
    </sheetView>
  </sheetViews>
  <sheetFormatPr defaultColWidth="8.7109375" defaultRowHeight="15" x14ac:dyDescent="0.25"/>
  <cols>
    <col min="1" max="1" width="33" style="5" customWidth="1"/>
    <col min="2" max="3" width="23.42578125" style="5" customWidth="1"/>
    <col min="4" max="4" width="29.5703125" style="5" customWidth="1"/>
    <col min="5" max="5" width="35.42578125" style="5" customWidth="1"/>
    <col min="6" max="6" width="28" style="5" customWidth="1"/>
    <col min="7" max="7" width="41.5703125" style="5" customWidth="1"/>
    <col min="8" max="8" width="17.85546875" style="5" customWidth="1"/>
    <col min="9" max="16384" width="8.7109375" style="5"/>
  </cols>
  <sheetData>
    <row r="1" spans="1:8" x14ac:dyDescent="0.25">
      <c r="A1" s="5" t="s">
        <v>169</v>
      </c>
      <c r="B1" s="5" t="s">
        <v>51</v>
      </c>
      <c r="C1" s="5" t="s">
        <v>60</v>
      </c>
      <c r="D1" s="5" t="s">
        <v>104</v>
      </c>
      <c r="E1" s="5" t="s">
        <v>103</v>
      </c>
      <c r="F1" s="5" t="s">
        <v>97</v>
      </c>
      <c r="G1" s="5" t="s">
        <v>61</v>
      </c>
      <c r="H1" s="5" t="s">
        <v>234</v>
      </c>
    </row>
    <row r="2" spans="1:8" x14ac:dyDescent="0.25">
      <c r="A2" s="5" t="s">
        <v>170</v>
      </c>
      <c r="B2" s="5" t="s">
        <v>57</v>
      </c>
      <c r="C2" s="5" t="s">
        <v>101</v>
      </c>
      <c r="D2" s="5" t="s">
        <v>107</v>
      </c>
      <c r="E2" s="5" t="s">
        <v>130</v>
      </c>
      <c r="F2" s="5" t="s">
        <v>163</v>
      </c>
      <c r="G2" s="5" t="s">
        <v>131</v>
      </c>
      <c r="H2" s="5" t="s">
        <v>233</v>
      </c>
    </row>
    <row r="3" spans="1:8" x14ac:dyDescent="0.25">
      <c r="A3" s="5" t="s">
        <v>172</v>
      </c>
      <c r="B3" s="5" t="s">
        <v>53</v>
      </c>
      <c r="C3" s="5" t="s">
        <v>102</v>
      </c>
      <c r="D3" s="5" t="s">
        <v>110</v>
      </c>
      <c r="E3" s="5" t="s">
        <v>129</v>
      </c>
      <c r="F3" s="5" t="s">
        <v>152</v>
      </c>
      <c r="G3" s="5" t="s">
        <v>132</v>
      </c>
      <c r="H3" s="5" t="s">
        <v>232</v>
      </c>
    </row>
    <row r="4" spans="1:8" x14ac:dyDescent="0.25">
      <c r="A4" s="5" t="s">
        <v>173</v>
      </c>
      <c r="B4" s="5" t="s">
        <v>58</v>
      </c>
      <c r="C4" s="5" t="s">
        <v>59</v>
      </c>
      <c r="D4" s="5" t="s">
        <v>109</v>
      </c>
      <c r="E4" s="5" t="s">
        <v>79</v>
      </c>
      <c r="F4" s="5" t="s">
        <v>154</v>
      </c>
      <c r="G4" s="5" t="s">
        <v>133</v>
      </c>
    </row>
    <row r="5" spans="1:8" x14ac:dyDescent="0.25">
      <c r="A5" s="5" t="s">
        <v>174</v>
      </c>
      <c r="B5" s="5" t="s">
        <v>52</v>
      </c>
      <c r="C5" s="5" t="s">
        <v>50</v>
      </c>
      <c r="D5" s="5" t="s">
        <v>108</v>
      </c>
      <c r="E5" s="5" t="s">
        <v>81</v>
      </c>
      <c r="F5" s="5" t="s">
        <v>153</v>
      </c>
      <c r="G5" s="5" t="s">
        <v>139</v>
      </c>
    </row>
    <row r="6" spans="1:8" x14ac:dyDescent="0.25">
      <c r="A6" s="5" t="s">
        <v>171</v>
      </c>
      <c r="B6" s="5" t="s">
        <v>55</v>
      </c>
      <c r="D6" s="5" t="s">
        <v>122</v>
      </c>
      <c r="E6" s="5" t="s">
        <v>125</v>
      </c>
      <c r="F6" s="5" t="s">
        <v>155</v>
      </c>
      <c r="G6" s="5" t="s">
        <v>134</v>
      </c>
    </row>
    <row r="7" spans="1:8" x14ac:dyDescent="0.25">
      <c r="B7" s="5" t="s">
        <v>54</v>
      </c>
      <c r="D7" s="5" t="s">
        <v>106</v>
      </c>
      <c r="E7" s="5" t="s">
        <v>126</v>
      </c>
      <c r="F7" s="5" t="s">
        <v>166</v>
      </c>
      <c r="G7" s="5" t="s">
        <v>135</v>
      </c>
    </row>
    <row r="8" spans="1:8" x14ac:dyDescent="0.25">
      <c r="B8" s="5" t="s">
        <v>49</v>
      </c>
      <c r="D8" s="5" t="s">
        <v>120</v>
      </c>
      <c r="E8" s="5" t="s">
        <v>80</v>
      </c>
      <c r="F8" s="5" t="s">
        <v>168</v>
      </c>
      <c r="G8" s="5" t="s">
        <v>141</v>
      </c>
    </row>
    <row r="9" spans="1:8" x14ac:dyDescent="0.25">
      <c r="B9" s="5" t="s">
        <v>56</v>
      </c>
      <c r="D9" s="5" t="s">
        <v>121</v>
      </c>
      <c r="E9" s="5" t="s">
        <v>89</v>
      </c>
      <c r="F9" s="5" t="s">
        <v>167</v>
      </c>
      <c r="G9" s="5" t="s">
        <v>136</v>
      </c>
    </row>
    <row r="10" spans="1:8" x14ac:dyDescent="0.25">
      <c r="D10" s="5" t="s">
        <v>111</v>
      </c>
      <c r="E10" s="5" t="s">
        <v>88</v>
      </c>
      <c r="F10" s="5" t="s">
        <v>165</v>
      </c>
      <c r="G10" s="5" t="s">
        <v>137</v>
      </c>
    </row>
    <row r="11" spans="1:8" x14ac:dyDescent="0.25">
      <c r="D11" s="5" t="s">
        <v>112</v>
      </c>
      <c r="E11" s="5" t="s">
        <v>127</v>
      </c>
      <c r="F11" s="5" t="s">
        <v>160</v>
      </c>
      <c r="G11" s="5" t="s">
        <v>140</v>
      </c>
    </row>
    <row r="12" spans="1:8" x14ac:dyDescent="0.25">
      <c r="D12" s="5" t="s">
        <v>119</v>
      </c>
      <c r="E12" s="5" t="s">
        <v>128</v>
      </c>
      <c r="F12" s="5" t="s">
        <v>156</v>
      </c>
      <c r="G12" s="5" t="s">
        <v>138</v>
      </c>
    </row>
    <row r="13" spans="1:8" x14ac:dyDescent="0.25">
      <c r="D13" s="5" t="s">
        <v>105</v>
      </c>
      <c r="E13" s="5" t="s">
        <v>93</v>
      </c>
      <c r="F13" s="5" t="s">
        <v>157</v>
      </c>
      <c r="G13" s="5" t="s">
        <v>98</v>
      </c>
    </row>
    <row r="14" spans="1:8" x14ac:dyDescent="0.25">
      <c r="D14" s="5" t="s">
        <v>115</v>
      </c>
      <c r="E14" s="5" t="s">
        <v>83</v>
      </c>
      <c r="F14" s="5" t="s">
        <v>158</v>
      </c>
      <c r="G14" s="5" t="s">
        <v>100</v>
      </c>
    </row>
    <row r="15" spans="1:8" x14ac:dyDescent="0.25">
      <c r="D15" s="5" t="s">
        <v>116</v>
      </c>
      <c r="E15" s="5" t="s">
        <v>123</v>
      </c>
      <c r="F15" s="5" t="s">
        <v>159</v>
      </c>
      <c r="G15" s="5" t="s">
        <v>99</v>
      </c>
    </row>
    <row r="16" spans="1:8" x14ac:dyDescent="0.25">
      <c r="D16" s="5" t="s">
        <v>117</v>
      </c>
      <c r="E16" s="5" t="s">
        <v>124</v>
      </c>
      <c r="F16" s="5" t="s">
        <v>161</v>
      </c>
      <c r="G16" s="5" t="s">
        <v>64</v>
      </c>
    </row>
    <row r="17" spans="4:7" x14ac:dyDescent="0.25">
      <c r="D17" s="5" t="s">
        <v>113</v>
      </c>
      <c r="E17" s="5" t="s">
        <v>82</v>
      </c>
      <c r="F17" s="5" t="s">
        <v>162</v>
      </c>
      <c r="G17" s="5" t="s">
        <v>62</v>
      </c>
    </row>
    <row r="18" spans="4:7" x14ac:dyDescent="0.25">
      <c r="D18" s="5" t="s">
        <v>114</v>
      </c>
      <c r="E18" s="5" t="s">
        <v>90</v>
      </c>
      <c r="F18" s="5" t="s">
        <v>164</v>
      </c>
      <c r="G18" s="5" t="s">
        <v>151</v>
      </c>
    </row>
    <row r="19" spans="4:7" x14ac:dyDescent="0.25">
      <c r="D19" s="5" t="s">
        <v>94</v>
      </c>
      <c r="E19" s="5" t="s">
        <v>92</v>
      </c>
      <c r="G19" s="5" t="s">
        <v>67</v>
      </c>
    </row>
    <row r="20" spans="4:7" x14ac:dyDescent="0.25">
      <c r="D20" s="5" t="s">
        <v>96</v>
      </c>
      <c r="E20" s="5" t="s">
        <v>84</v>
      </c>
      <c r="G20" s="5" t="s">
        <v>66</v>
      </c>
    </row>
    <row r="21" spans="4:7" x14ac:dyDescent="0.25">
      <c r="D21" s="5" t="s">
        <v>95</v>
      </c>
      <c r="E21" s="5" t="s">
        <v>85</v>
      </c>
      <c r="G21" s="5" t="s">
        <v>72</v>
      </c>
    </row>
    <row r="22" spans="4:7" x14ac:dyDescent="0.25">
      <c r="D22" s="5" t="s">
        <v>118</v>
      </c>
      <c r="E22" s="5" t="s">
        <v>87</v>
      </c>
      <c r="G22" s="5" t="s">
        <v>73</v>
      </c>
    </row>
    <row r="23" spans="4:7" x14ac:dyDescent="0.25">
      <c r="E23" s="5" t="s">
        <v>86</v>
      </c>
      <c r="G23" s="5" t="s">
        <v>68</v>
      </c>
    </row>
    <row r="24" spans="4:7" x14ac:dyDescent="0.25">
      <c r="E24" s="5" t="s">
        <v>91</v>
      </c>
      <c r="G24" s="5" t="s">
        <v>74</v>
      </c>
    </row>
    <row r="25" spans="4:7" x14ac:dyDescent="0.25">
      <c r="G25" s="5" t="s">
        <v>150</v>
      </c>
    </row>
    <row r="26" spans="4:7" x14ac:dyDescent="0.25">
      <c r="G26" s="5" t="s">
        <v>75</v>
      </c>
    </row>
    <row r="27" spans="4:7" x14ac:dyDescent="0.25">
      <c r="G27" s="5" t="s">
        <v>70</v>
      </c>
    </row>
    <row r="28" spans="4:7" x14ac:dyDescent="0.25">
      <c r="G28" s="5" t="s">
        <v>149</v>
      </c>
    </row>
    <row r="29" spans="4:7" x14ac:dyDescent="0.25">
      <c r="G29" s="5" t="s">
        <v>146</v>
      </c>
    </row>
    <row r="30" spans="4:7" x14ac:dyDescent="0.25">
      <c r="G30" s="5" t="s">
        <v>147</v>
      </c>
    </row>
    <row r="31" spans="4:7" x14ac:dyDescent="0.25">
      <c r="G31" s="5" t="s">
        <v>148</v>
      </c>
    </row>
    <row r="32" spans="4:7" x14ac:dyDescent="0.25">
      <c r="G32" s="5" t="s">
        <v>78</v>
      </c>
    </row>
    <row r="33" spans="7:7" x14ac:dyDescent="0.25">
      <c r="G33" s="5" t="s">
        <v>69</v>
      </c>
    </row>
    <row r="34" spans="7:7" x14ac:dyDescent="0.25">
      <c r="G34" s="5" t="s">
        <v>145</v>
      </c>
    </row>
    <row r="35" spans="7:7" x14ac:dyDescent="0.25">
      <c r="G35" s="5" t="s">
        <v>65</v>
      </c>
    </row>
    <row r="36" spans="7:7" x14ac:dyDescent="0.25">
      <c r="G36" s="5" t="s">
        <v>71</v>
      </c>
    </row>
    <row r="37" spans="7:7" x14ac:dyDescent="0.25">
      <c r="G37" s="5" t="s">
        <v>63</v>
      </c>
    </row>
    <row r="38" spans="7:7" x14ac:dyDescent="0.25">
      <c r="G38" s="5" t="s">
        <v>77</v>
      </c>
    </row>
    <row r="39" spans="7:7" x14ac:dyDescent="0.25">
      <c r="G39" s="5" t="s">
        <v>76</v>
      </c>
    </row>
    <row r="40" spans="7:7" x14ac:dyDescent="0.25">
      <c r="G40" s="5" t="s">
        <v>142</v>
      </c>
    </row>
    <row r="41" spans="7:7" x14ac:dyDescent="0.25">
      <c r="G41" s="5" t="s">
        <v>143</v>
      </c>
    </row>
    <row r="42" spans="7:7" x14ac:dyDescent="0.25">
      <c r="G42" s="5" t="s">
        <v>144</v>
      </c>
    </row>
  </sheetData>
  <sheetProtection algorithmName="SHA-512" hashValue="eWZ3Rj5OdfORBBhBQFBuUfhzB7A1pAkeYqVuN4nSe6Yr60Vp5Lkg/7urkHDu9082FMFC1E4LOIf6mTf7CfvvZg==" saltValue="7ISeLNTzhTgBYUnysrG2ag==" spinCount="100000" sheet="1" objects="1" scenarios="1"/>
  <phoneticPr fontId="8" type="noConversion"/>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DA1D2CAB76C4285A4CBAA89C422D0" ma:contentTypeVersion="16" ma:contentTypeDescription="Create a new document." ma:contentTypeScope="" ma:versionID="4ba0d75ba5e7dc42e570fd0526485f78">
  <xsd:schema xmlns:xsd="http://www.w3.org/2001/XMLSchema" xmlns:xs="http://www.w3.org/2001/XMLSchema" xmlns:p="http://schemas.microsoft.com/office/2006/metadata/properties" xmlns:ns2="dcf84c4b-09d4-4bcf-98c7-7d5b0f4be011" xmlns:ns3="0e9a914a-410e-4c1b-8ccd-33cc445b923c" targetNamespace="http://schemas.microsoft.com/office/2006/metadata/properties" ma:root="true" ma:fieldsID="af54b1e741bd753c6445a17b0826032c" ns2:_="" ns3:_="">
    <xsd:import namespace="dcf84c4b-09d4-4bcf-98c7-7d5b0f4be011"/>
    <xsd:import namespace="0e9a914a-410e-4c1b-8ccd-33cc445b92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84c4b-09d4-4bcf-98c7-7d5b0f4be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b396b12-3274-4258-93ad-326bd30a5d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9a914a-410e-4c1b-8ccd-33cc445b923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dd627d-d87b-4312-ba97-a05bed9f9515}" ma:internalName="TaxCatchAll" ma:showField="CatchAllData" ma:web="0e9a914a-410e-4c1b-8ccd-33cc445b92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9a914a-410e-4c1b-8ccd-33cc445b923c" xsi:nil="true"/>
    <lcf76f155ced4ddcb4097134ff3c332f xmlns="dcf84c4b-09d4-4bcf-98c7-7d5b0f4be01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86A23-CBF1-45BC-9309-A57E3B153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84c4b-09d4-4bcf-98c7-7d5b0f4be011"/>
    <ds:schemaRef ds:uri="0e9a914a-410e-4c1b-8ccd-33cc445b92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BE7559-C5BA-465D-8500-D3C2EFC5153B}">
  <ds:schemaRefs>
    <ds:schemaRef ds:uri="0e9a914a-410e-4c1b-8ccd-33cc445b923c"/>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dcf84c4b-09d4-4bcf-98c7-7d5b0f4be011"/>
  </ds:schemaRefs>
</ds:datastoreItem>
</file>

<file path=customXml/itemProps3.xml><?xml version="1.0" encoding="utf-8"?>
<ds:datastoreItem xmlns:ds="http://schemas.openxmlformats.org/officeDocument/2006/customXml" ds:itemID="{62E4AF40-CABA-449B-BAD0-1DCEF5345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Facility_Details</vt:lpstr>
      <vt:lpstr>Optional_Additional_Fields</vt:lpstr>
      <vt:lpstr>Head_Data_Entry</vt:lpstr>
      <vt:lpstr>Head_Summary</vt:lpstr>
      <vt:lpstr>Chest_Data_Entry</vt:lpstr>
      <vt:lpstr>Chest_Summary</vt:lpstr>
      <vt:lpstr>Abdomen_Pelvis_Data_Entry</vt:lpstr>
      <vt:lpstr>Abdomen_Pelvis_Summary</vt:lpstr>
      <vt:lpstr>Age_Calculator</vt:lpstr>
      <vt:lpstr>Lists</vt:lpstr>
      <vt:lpstr>Abdomen_Pelvis_Data_Entry!Print_Area</vt:lpstr>
      <vt:lpstr>Abdomen_Pelvis_Summary!Print_Area</vt:lpstr>
      <vt:lpstr>Chest_Data_Entry!Print_Area</vt:lpstr>
      <vt:lpstr>Head_Data_Entry!Print_Area</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Sparks</dc:creator>
  <cp:lastModifiedBy>Claire Dellora</cp:lastModifiedBy>
  <cp:lastPrinted>2025-06-16T05:24:51Z</cp:lastPrinted>
  <dcterms:created xsi:type="dcterms:W3CDTF">2025-03-21T05:32:05Z</dcterms:created>
  <dcterms:modified xsi:type="dcterms:W3CDTF">2025-06-20T05:40:28Z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0x010100F5ADA1D2CAB76C4285A4CBAA89C422D0</vt:lpwstr>
  </property>
  <property fmtid="{D5CDD505-2E9C-101B-9397-08002B2CF9AE}" pid="3" name="MediaServiceImageTags">
    <vt:lpwstr/>
  </property>
</Properties>
</file>